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9456" windowHeight="5352" activeTab="2"/>
  </bookViews>
  <sheets>
    <sheet name="ローン計算1" sheetId="1" r:id="rId1"/>
    <sheet name="計算比較1" sheetId="2" r:id="rId2"/>
    <sheet name="使い方" sheetId="3" r:id="rId3"/>
    <sheet name="保護解除" sheetId="4" r:id="rId4"/>
  </sheets>
  <definedNames/>
  <calcPr fullCalcOnLoad="1"/>
</workbook>
</file>

<file path=xl/comments1.xml><?xml version="1.0" encoding="utf-8"?>
<comments xmlns="http://schemas.openxmlformats.org/spreadsheetml/2006/main">
  <authors>
    <author>中野文雄</author>
    <author>文雄</author>
  </authors>
  <commentList>
    <comment ref="G15" authorId="0">
      <text>
        <r>
          <rPr>
            <sz val="12"/>
            <rFont val="ＭＳ Ｐゴシック"/>
            <family val="3"/>
          </rPr>
          <t>セル＝G11</t>
        </r>
      </text>
    </comment>
    <comment ref="G14" authorId="0">
      <text>
        <r>
          <rPr>
            <sz val="12"/>
            <rFont val="ＭＳ Ｐゴシック"/>
            <family val="3"/>
          </rPr>
          <t>セル＝G7,G11,H7</t>
        </r>
      </text>
    </comment>
    <comment ref="B14" authorId="0">
      <text>
        <r>
          <rPr>
            <sz val="12"/>
            <color indexed="12"/>
            <rFont val="ＭＳ Ｐゴシック"/>
            <family val="3"/>
          </rPr>
          <t>セル＝G7,H７</t>
        </r>
      </text>
    </comment>
    <comment ref="E15" authorId="1">
      <text>
        <r>
          <rPr>
            <sz val="12"/>
            <color indexed="12"/>
            <rFont val="ＭＳ Ｐゴシック"/>
            <family val="3"/>
          </rPr>
          <t>項目は任意で変更してください。</t>
        </r>
      </text>
    </comment>
  </commentList>
</comments>
</file>

<file path=xl/comments3.xml><?xml version="1.0" encoding="utf-8"?>
<comments xmlns="http://schemas.openxmlformats.org/spreadsheetml/2006/main">
  <authors>
    <author>中野文雄</author>
    <author>文雄</author>
  </authors>
  <commentList>
    <comment ref="G15" authorId="0">
      <text>
        <r>
          <rPr>
            <sz val="12"/>
            <rFont val="ＭＳ Ｐゴシック"/>
            <family val="3"/>
          </rPr>
          <t>セル＝G11</t>
        </r>
      </text>
    </comment>
    <comment ref="G14" authorId="0">
      <text>
        <r>
          <rPr>
            <sz val="12"/>
            <rFont val="ＭＳ Ｐゴシック"/>
            <family val="3"/>
          </rPr>
          <t>セル＝G7,G11,H7</t>
        </r>
      </text>
    </comment>
    <comment ref="B14" authorId="0">
      <text>
        <r>
          <rPr>
            <sz val="12"/>
            <color indexed="12"/>
            <rFont val="ＭＳ Ｐゴシック"/>
            <family val="3"/>
          </rPr>
          <t>セル＝G7,H７</t>
        </r>
      </text>
    </comment>
    <comment ref="E15" authorId="1">
      <text>
        <r>
          <rPr>
            <sz val="12"/>
            <color indexed="12"/>
            <rFont val="ＭＳ Ｐゴシック"/>
            <family val="3"/>
          </rPr>
          <t>項目は任意で変更してください。</t>
        </r>
      </text>
    </comment>
  </commentList>
</comments>
</file>

<file path=xl/sharedStrings.xml><?xml version="1.0" encoding="utf-8"?>
<sst xmlns="http://schemas.openxmlformats.org/spreadsheetml/2006/main" count="130" uniqueCount="53">
  <si>
    <t>物件価格</t>
  </si>
  <si>
    <t>諸費用</t>
  </si>
  <si>
    <t>自己資金</t>
  </si>
  <si>
    <t>借入額</t>
  </si>
  <si>
    <t>ボーナス返済率</t>
  </si>
  <si>
    <t>総返済額</t>
  </si>
  <si>
    <t>利息分</t>
  </si>
  <si>
    <t>年利</t>
  </si>
  <si>
    <t>年間返済額</t>
  </si>
  <si>
    <t>月間返済額</t>
  </si>
  <si>
    <t>ボーナス時返済額</t>
  </si>
  <si>
    <t>返済額計</t>
  </si>
  <si>
    <t>（元本返済分）</t>
  </si>
  <si>
    <t>登記料</t>
  </si>
  <si>
    <t>取得税</t>
  </si>
  <si>
    <t>その他</t>
  </si>
  <si>
    <t>保証料</t>
  </si>
  <si>
    <t>手数料</t>
  </si>
  <si>
    <t>返済期間（年）</t>
  </si>
  <si>
    <t>諸費用内訳</t>
  </si>
  <si>
    <t>金利変更時期</t>
  </si>
  <si>
    <t>ABS=絶対値</t>
  </si>
  <si>
    <t>ツール⇒アドイン⇒</t>
  </si>
  <si>
    <t>つけてOKボタンをクリック</t>
  </si>
  <si>
    <t>分析ツールにι印を</t>
  </si>
  <si>
    <t>CUMPRINC=を使うには</t>
  </si>
  <si>
    <t>返済が終わった時点で</t>
  </si>
  <si>
    <t>元本返済分を求める</t>
  </si>
  <si>
    <t>年間、月間の返済額を</t>
  </si>
  <si>
    <t>変更して返済期間やボーナス返済率を比較する</t>
  </si>
  <si>
    <t>ﾂｰﾙ⇒ｺﾞｰﾙｼｰｸ</t>
  </si>
  <si>
    <t>PMT=借入額,年利,返済期間</t>
  </si>
  <si>
    <t>出する財務関数です。</t>
  </si>
  <si>
    <t>が決まっていて利率が一定</t>
  </si>
  <si>
    <t>で定額の返済を定期的に行</t>
  </si>
  <si>
    <t>う場合に必要な返済額を算</t>
  </si>
  <si>
    <t>基本計算</t>
  </si>
  <si>
    <t>比較試算</t>
  </si>
  <si>
    <t>ローン計算書</t>
  </si>
  <si>
    <t>※データ-を変えたときにエラーが表示された場合は</t>
  </si>
  <si>
    <t>ピンクのセルの操作をして下さい。</t>
  </si>
  <si>
    <t>数値は黄色のセル以外は変えられません。</t>
  </si>
  <si>
    <t>上の表に基本となる数値をいれ、下の表に比較したい数値を入れて返済額などを見比べる</t>
  </si>
  <si>
    <r>
      <t>保護の解除の仕方</t>
    </r>
    <r>
      <rPr>
        <sz val="12"/>
        <rFont val="ＭＳ Ｐゴシック"/>
        <family val="3"/>
      </rPr>
      <t>⇒ツール⇒保護（P)⇒保護の解除（P)⇒パスワード（P)⇒</t>
    </r>
    <r>
      <rPr>
        <sz val="12"/>
        <color indexed="10"/>
        <rFont val="ＭＳ Ｐゴシック"/>
        <family val="3"/>
      </rPr>
      <t>＊＊＊＊＊</t>
    </r>
  </si>
  <si>
    <r>
      <t>保護解除ができたら</t>
    </r>
    <r>
      <rPr>
        <sz val="12"/>
        <rFont val="ＭＳ Ｐゴシック"/>
        <family val="3"/>
      </rPr>
      <t>⇒名称の下、</t>
    </r>
    <r>
      <rPr>
        <b/>
        <sz val="12"/>
        <color indexed="12"/>
        <rFont val="ＭＳ Ｐゴシック"/>
        <family val="3"/>
      </rPr>
      <t>黄色</t>
    </r>
    <r>
      <rPr>
        <sz val="12"/>
        <rFont val="ＭＳ Ｐゴシック"/>
        <family val="3"/>
      </rPr>
      <t>の</t>
    </r>
    <r>
      <rPr>
        <b/>
        <sz val="12"/>
        <color indexed="12"/>
        <rFont val="ＭＳ Ｐゴシック"/>
        <family val="3"/>
      </rPr>
      <t>セル</t>
    </r>
    <r>
      <rPr>
        <sz val="12"/>
        <rFont val="ＭＳ Ｐゴシック"/>
        <family val="3"/>
      </rPr>
      <t>を全部</t>
    </r>
    <r>
      <rPr>
        <b/>
        <sz val="12"/>
        <color indexed="12"/>
        <rFont val="ＭＳ Ｐゴシック"/>
        <family val="3"/>
      </rPr>
      <t>クリック</t>
    </r>
    <r>
      <rPr>
        <sz val="12"/>
        <rFont val="ＭＳ Ｐゴシック"/>
        <family val="3"/>
      </rPr>
      <t>して⇒</t>
    </r>
  </si>
  <si>
    <r>
      <t>クリックしたセル</t>
    </r>
    <r>
      <rPr>
        <sz val="12"/>
        <rFont val="ＭＳ Ｐゴシック"/>
        <family val="3"/>
      </rPr>
      <t>の上で</t>
    </r>
    <r>
      <rPr>
        <b/>
        <sz val="12"/>
        <color indexed="12"/>
        <rFont val="ＭＳ Ｐゴシック"/>
        <family val="3"/>
      </rPr>
      <t>右クリック</t>
    </r>
    <r>
      <rPr>
        <sz val="12"/>
        <rFont val="ＭＳ Ｐゴシック"/>
        <family val="3"/>
      </rPr>
      <t>⇒セルの書式設定（F)⇒保護⇒</t>
    </r>
    <r>
      <rPr>
        <sz val="12"/>
        <color indexed="57"/>
        <rFont val="ＭＳ Ｐゴシック"/>
        <family val="3"/>
      </rPr>
      <t>✔</t>
    </r>
    <r>
      <rPr>
        <sz val="12"/>
        <rFont val="ＭＳ Ｐゴシック"/>
        <family val="3"/>
      </rPr>
      <t>ロック（</t>
    </r>
    <r>
      <rPr>
        <u val="single"/>
        <sz val="12"/>
        <rFont val="ＭＳ Ｐゴシック"/>
        <family val="3"/>
      </rPr>
      <t>L</t>
    </r>
    <r>
      <rPr>
        <sz val="12"/>
        <rFont val="ＭＳ Ｐゴシック"/>
        <family val="3"/>
      </rPr>
      <t>)の⇒</t>
    </r>
    <r>
      <rPr>
        <sz val="12"/>
        <color indexed="57"/>
        <rFont val="ＭＳ Ｐゴシック"/>
        <family val="3"/>
      </rPr>
      <t>✔</t>
    </r>
    <r>
      <rPr>
        <sz val="12"/>
        <rFont val="ＭＳ Ｐゴシック"/>
        <family val="3"/>
      </rPr>
      <t>をはずして⇒OK</t>
    </r>
  </si>
  <si>
    <r>
      <t>上記の操作が終わったら</t>
    </r>
    <r>
      <rPr>
        <sz val="12"/>
        <rFont val="ＭＳ Ｐゴシック"/>
        <family val="3"/>
      </rPr>
      <t>⇒</t>
    </r>
    <r>
      <rPr>
        <sz val="12"/>
        <color indexed="12"/>
        <rFont val="ＭＳ Ｐゴシック"/>
        <family val="3"/>
      </rPr>
      <t>再度</t>
    </r>
    <r>
      <rPr>
        <sz val="12"/>
        <color indexed="10"/>
        <rFont val="ＭＳ Ｐゴシック"/>
        <family val="3"/>
      </rPr>
      <t>保護を掛けてください⇒この保護は操作に慣れていない人が誤ってデータを</t>
    </r>
  </si>
  <si>
    <t>壊したり消したりしないようにするためのもので、パスワードは任意のものでも、設定しなくてもOKです。</t>
  </si>
  <si>
    <t>ツール⇒アドイン⇒</t>
  </si>
  <si>
    <t>つけてOKボタンをクリック</t>
  </si>
  <si>
    <t>CUMPRINC=当初○年の</t>
  </si>
  <si>
    <r>
      <t>CUMPRINC=当初</t>
    </r>
    <r>
      <rPr>
        <b/>
        <sz val="11"/>
        <color indexed="10"/>
        <rFont val="ＭＳ Ｐゴシック"/>
        <family val="3"/>
      </rPr>
      <t>○</t>
    </r>
    <r>
      <rPr>
        <b/>
        <sz val="11"/>
        <rFont val="ＭＳ Ｐゴシック"/>
        <family val="3"/>
      </rPr>
      <t>年の</t>
    </r>
  </si>
  <si>
    <t>総返済の差額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</si>
</sst>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&quot;年&quot;"/>
    <numFmt numFmtId="178" formatCode="0&quot;年目から&quot;"/>
    <numFmt numFmtId="179" formatCode="0&quot;年目まで&quot;"/>
    <numFmt numFmtId="180" formatCode="0&quot;年&quot;&quot;の&quot;&quot;残&quot;&quot;高&quot;"/>
    <numFmt numFmtId="181" formatCode="0&quot;年&quot;&quot;目の&quot;&quot;残&quot;&quot;高&quot;"/>
  </numFmts>
  <fonts count="1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2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6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sz val="12"/>
      <color indexed="57"/>
      <name val="ＭＳ Ｐゴシック"/>
      <family val="3"/>
    </font>
    <font>
      <u val="single"/>
      <sz val="12"/>
      <name val="ＭＳ Ｐゴシック"/>
      <family val="3"/>
    </font>
    <font>
      <sz val="12"/>
      <color indexed="12"/>
      <name val="ＭＳ Ｐゴシック"/>
      <family val="3"/>
    </font>
    <font>
      <b/>
      <sz val="13"/>
      <color indexed="10"/>
      <name val="ＭＳ Ｐゴシック"/>
      <family val="3"/>
    </font>
    <font>
      <b/>
      <sz val="8"/>
      <name val="ＭＳ Ｐゴシック"/>
      <family val="2"/>
    </font>
  </fonts>
  <fills count="1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lightTrellis">
        <fgColor indexed="42"/>
      </patternFill>
    </fill>
    <fill>
      <patternFill patternType="lightTrellis">
        <fgColor indexed="43"/>
      </patternFill>
    </fill>
    <fill>
      <patternFill patternType="lightTrellis">
        <fgColor indexed="47"/>
      </patternFill>
    </fill>
    <fill>
      <patternFill patternType="lightTrellis">
        <fgColor indexed="43"/>
        <bgColor indexed="42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gray125">
        <fgColor indexed="27"/>
      </patternFill>
    </fill>
    <fill>
      <patternFill patternType="lightTrellis">
        <fgColor indexed="33"/>
      </patternFill>
    </fill>
    <fill>
      <patternFill patternType="solid">
        <fgColor indexed="42"/>
        <bgColor indexed="64"/>
      </patternFill>
    </fill>
    <fill>
      <patternFill patternType="lightTrellis">
        <fgColor indexed="27"/>
      </patternFill>
    </fill>
    <fill>
      <patternFill patternType="lightGray">
        <fgColor indexed="42"/>
      </patternFill>
    </fill>
    <fill>
      <patternFill patternType="gray0625">
        <fgColor indexed="27"/>
      </patternFill>
    </fill>
  </fills>
  <borders count="71">
    <border>
      <left/>
      <right/>
      <top/>
      <bottom/>
      <diagonal/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double"/>
    </border>
    <border diagonalDown="1">
      <left style="medium"/>
      <right style="double"/>
      <top style="medium"/>
      <bottom style="medium"/>
      <diagonal style="thin"/>
    </border>
    <border diagonalDown="1">
      <left style="medium"/>
      <right style="double"/>
      <top style="medium"/>
      <bottom style="double"/>
      <diagonal style="thin"/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medium"/>
      <right style="double"/>
      <top style="double"/>
      <bottom style="double"/>
    </border>
    <border>
      <left style="medium"/>
      <right style="double"/>
      <top style="double"/>
      <bottom style="medium"/>
    </border>
    <border>
      <left style="medium"/>
      <right style="medium"/>
      <top style="double"/>
      <bottom style="medium"/>
    </border>
    <border>
      <left style="double"/>
      <right style="medium"/>
      <top style="double"/>
      <bottom style="double"/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>
        <color indexed="10"/>
      </left>
      <right style="double">
        <color indexed="10"/>
      </right>
      <top style="slantDashDot">
        <color indexed="10"/>
      </top>
      <bottom style="double">
        <color indexed="10"/>
      </bottom>
    </border>
    <border>
      <left style="double">
        <color indexed="11"/>
      </left>
      <right>
        <color indexed="63"/>
      </right>
      <top style="dashDotDot">
        <color indexed="11"/>
      </top>
      <bottom style="dashDotDot">
        <color indexed="11"/>
      </bottom>
    </border>
    <border>
      <left>
        <color indexed="63"/>
      </left>
      <right>
        <color indexed="63"/>
      </right>
      <top style="dashDotDot">
        <color indexed="11"/>
      </top>
      <bottom style="dashDotDot">
        <color indexed="11"/>
      </bottom>
    </border>
    <border>
      <left>
        <color indexed="63"/>
      </left>
      <right style="double">
        <color indexed="11"/>
      </right>
      <top style="dashDotDot">
        <color indexed="11"/>
      </top>
      <bottom style="dashDotDot">
        <color indexed="11"/>
      </bottom>
    </border>
    <border>
      <left style="double">
        <color indexed="11"/>
      </left>
      <right>
        <color indexed="63"/>
      </right>
      <top style="dashDotDot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ashDotDot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ashDotDot">
        <color indexed="11"/>
      </top>
      <bottom style="double">
        <color indexed="11"/>
      </bottom>
    </border>
    <border>
      <left style="double"/>
      <right>
        <color indexed="63"/>
      </right>
      <top style="dashed"/>
      <bottom style="double"/>
    </border>
    <border>
      <left>
        <color indexed="63"/>
      </left>
      <right style="double"/>
      <top style="dashed"/>
      <bottom style="double"/>
    </border>
    <border>
      <left style="double"/>
      <right>
        <color indexed="63"/>
      </right>
      <top style="dashed"/>
      <bottom style="dashed"/>
    </border>
    <border>
      <left>
        <color indexed="63"/>
      </left>
      <right style="double"/>
      <top style="dashed"/>
      <bottom style="dashed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1"/>
      </left>
      <right>
        <color indexed="63"/>
      </right>
      <top style="double">
        <color indexed="11"/>
      </top>
      <bottom style="dashDotDot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ashDotDot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ashDotDot">
        <color indexed="11"/>
      </bottom>
    </border>
    <border>
      <left style="double"/>
      <right>
        <color indexed="63"/>
      </right>
      <top style="double"/>
      <bottom style="dashed"/>
    </border>
    <border>
      <left>
        <color indexed="63"/>
      </left>
      <right style="double"/>
      <top style="double"/>
      <bottom style="dash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ashed"/>
      <bottom style="double"/>
    </border>
    <border>
      <left style="thin"/>
      <right style="thin"/>
      <top style="dashed"/>
      <bottom style="double"/>
    </border>
    <border>
      <left style="thin"/>
      <right style="double"/>
      <top style="dashed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 style="thin"/>
      <top style="double"/>
      <bottom style="dashed"/>
    </border>
    <border>
      <left style="thin"/>
      <right style="thin"/>
      <top style="double"/>
      <bottom style="dashed"/>
    </border>
    <border>
      <left style="thin"/>
      <right style="double"/>
      <top style="double"/>
      <bottom style="dashed"/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1"/>
      </left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>
        <color indexed="63"/>
      </right>
      <top style="mediumDashDotDot">
        <color indexed="11"/>
      </top>
      <bottom>
        <color indexed="63"/>
      </bottom>
    </border>
    <border>
      <left>
        <color indexed="63"/>
      </left>
      <right>
        <color indexed="63"/>
      </right>
      <top style="mediumDashDotDot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mediumDashDotDot">
        <color indexed="11"/>
      </top>
      <bottom>
        <color indexed="63"/>
      </bottom>
    </border>
    <border>
      <left style="double">
        <color indexed="11"/>
      </left>
      <right>
        <color indexed="63"/>
      </right>
      <top>
        <color indexed="63"/>
      </top>
      <bottom style="mediumDashDotDot">
        <color indexed="11"/>
      </bottom>
    </border>
    <border>
      <left>
        <color indexed="63"/>
      </left>
      <right>
        <color indexed="63"/>
      </right>
      <top>
        <color indexed="63"/>
      </top>
      <bottom style="mediumDashDotDot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mediumDashDotDot">
        <color indexed="11"/>
      </bottom>
    </border>
    <border>
      <left style="double">
        <color indexed="1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1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42" fontId="0" fillId="0" borderId="0" xfId="0" applyNumberFormat="1" applyAlignment="1">
      <alignment vertical="center"/>
    </xf>
    <xf numFmtId="49" fontId="0" fillId="0" borderId="1" xfId="0" applyNumberFormat="1" applyBorder="1" applyAlignment="1">
      <alignment horizontal="distributed" vertical="center"/>
    </xf>
    <xf numFmtId="49" fontId="0" fillId="0" borderId="2" xfId="0" applyNumberFormat="1" applyBorder="1" applyAlignment="1">
      <alignment horizontal="distributed" vertic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49" fontId="0" fillId="0" borderId="1" xfId="0" applyNumberFormat="1" applyBorder="1" applyAlignment="1" applyProtection="1">
      <alignment horizontal="distributed" vertical="center"/>
      <protection/>
    </xf>
    <xf numFmtId="49" fontId="0" fillId="0" borderId="5" xfId="0" applyNumberFormat="1" applyBorder="1" applyAlignment="1" applyProtection="1">
      <alignment horizontal="distributed" vertical="center"/>
      <protection/>
    </xf>
    <xf numFmtId="49" fontId="0" fillId="0" borderId="2" xfId="0" applyNumberFormat="1" applyBorder="1" applyAlignment="1" applyProtection="1">
      <alignment horizontal="distributed" vertical="center"/>
      <protection/>
    </xf>
    <xf numFmtId="0" fontId="0" fillId="0" borderId="6" xfId="0" applyBorder="1" applyAlignment="1" applyProtection="1">
      <alignment horizontal="distributed" vertical="center"/>
      <protection locked="0"/>
    </xf>
    <xf numFmtId="49" fontId="0" fillId="0" borderId="7" xfId="0" applyNumberFormat="1" applyFill="1" applyBorder="1" applyAlignment="1">
      <alignment horizontal="distributed" vertical="center"/>
    </xf>
    <xf numFmtId="49" fontId="0" fillId="0" borderId="0" xfId="0" applyNumberFormat="1" applyFill="1" applyBorder="1" applyAlignment="1">
      <alignment horizontal="distributed" vertical="center"/>
    </xf>
    <xf numFmtId="42" fontId="0" fillId="0" borderId="0" xfId="0" applyNumberFormat="1" applyFill="1" applyBorder="1" applyAlignment="1">
      <alignment vertical="center"/>
    </xf>
    <xf numFmtId="0" fontId="0" fillId="0" borderId="0" xfId="0" applyAlignment="1" applyProtection="1">
      <alignment/>
      <protection/>
    </xf>
    <xf numFmtId="42" fontId="0" fillId="2" borderId="8" xfId="0" applyNumberFormat="1" applyFill="1" applyBorder="1" applyAlignment="1" applyProtection="1">
      <alignment vertical="center"/>
      <protection locked="0"/>
    </xf>
    <xf numFmtId="42" fontId="0" fillId="3" borderId="9" xfId="0" applyNumberFormat="1" applyFill="1" applyBorder="1" applyAlignment="1">
      <alignment vertical="center"/>
    </xf>
    <xf numFmtId="42" fontId="0" fillId="3" borderId="10" xfId="0" applyNumberFormat="1" applyFill="1" applyBorder="1" applyAlignment="1">
      <alignment vertical="center"/>
    </xf>
    <xf numFmtId="42" fontId="0" fillId="3" borderId="8" xfId="0" applyNumberFormat="1" applyFill="1" applyBorder="1" applyAlignment="1">
      <alignment vertical="center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9" fontId="0" fillId="2" borderId="12" xfId="0" applyNumberFormat="1" applyFill="1" applyBorder="1" applyAlignment="1" applyProtection="1">
      <alignment horizontal="center" vertical="center"/>
      <protection locked="0"/>
    </xf>
    <xf numFmtId="42" fontId="0" fillId="3" borderId="13" xfId="0" applyNumberFormat="1" applyFill="1" applyBorder="1" applyAlignment="1">
      <alignment vertical="center"/>
    </xf>
    <xf numFmtId="42" fontId="0" fillId="3" borderId="11" xfId="0" applyNumberFormat="1" applyFill="1" applyBorder="1" applyAlignment="1">
      <alignment vertical="center"/>
    </xf>
    <xf numFmtId="42" fontId="0" fillId="3" borderId="8" xfId="0" applyNumberFormat="1" applyFill="1" applyBorder="1" applyAlignment="1" applyProtection="1">
      <alignment vertical="center"/>
      <protection/>
    </xf>
    <xf numFmtId="42" fontId="0" fillId="2" borderId="13" xfId="0" applyNumberFormat="1" applyFill="1" applyBorder="1" applyAlignment="1" applyProtection="1">
      <alignment vertical="center"/>
      <protection locked="0"/>
    </xf>
    <xf numFmtId="0" fontId="0" fillId="0" borderId="0" xfId="0" applyAlignment="1">
      <alignment horizontal="distributed" vertical="center"/>
    </xf>
    <xf numFmtId="10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distributed" vertical="center"/>
      <protection locked="0"/>
    </xf>
    <xf numFmtId="10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distributed" vertical="center"/>
    </xf>
    <xf numFmtId="49" fontId="0" fillId="0" borderId="6" xfId="0" applyNumberFormat="1" applyBorder="1" applyAlignment="1" applyProtection="1">
      <alignment horizontal="distributed" vertical="center"/>
      <protection locked="0"/>
    </xf>
    <xf numFmtId="49" fontId="0" fillId="0" borderId="5" xfId="0" applyNumberFormat="1" applyBorder="1" applyAlignment="1" applyProtection="1">
      <alignment horizontal="distributed" vertical="center"/>
      <protection locked="0"/>
    </xf>
    <xf numFmtId="49" fontId="0" fillId="0" borderId="2" xfId="0" applyNumberFormat="1" applyBorder="1" applyAlignment="1" applyProtection="1">
      <alignment horizontal="distributed" vertical="center"/>
      <protection locked="0"/>
    </xf>
    <xf numFmtId="49" fontId="0" fillId="4" borderId="1" xfId="0" applyNumberFormat="1" applyFill="1" applyBorder="1" applyAlignment="1" applyProtection="1">
      <alignment horizontal="distributed" vertical="center"/>
      <protection/>
    </xf>
    <xf numFmtId="49" fontId="0" fillId="4" borderId="5" xfId="0" applyNumberFormat="1" applyFill="1" applyBorder="1" applyAlignment="1" applyProtection="1">
      <alignment horizontal="distributed" vertical="center"/>
      <protection/>
    </xf>
    <xf numFmtId="49" fontId="0" fillId="4" borderId="2" xfId="0" applyNumberFormat="1" applyFill="1" applyBorder="1" applyAlignment="1" applyProtection="1">
      <alignment horizontal="distributed" vertical="center"/>
      <protection/>
    </xf>
    <xf numFmtId="0" fontId="0" fillId="5" borderId="14" xfId="0" applyNumberFormat="1" applyFill="1" applyBorder="1" applyAlignment="1" applyProtection="1">
      <alignment horizontal="distributed" vertical="center"/>
      <protection locked="0"/>
    </xf>
    <xf numFmtId="10" fontId="6" fillId="5" borderId="9" xfId="0" applyNumberFormat="1" applyFont="1" applyFill="1" applyBorder="1" applyAlignment="1" applyProtection="1">
      <alignment horizontal="center" vertical="center"/>
      <protection locked="0"/>
    </xf>
    <xf numFmtId="10" fontId="6" fillId="5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49" fontId="0" fillId="0" borderId="0" xfId="0" applyNumberFormat="1" applyFill="1" applyBorder="1" applyAlignment="1" applyProtection="1">
      <alignment horizontal="distributed" vertical="center"/>
      <protection locked="0"/>
    </xf>
    <xf numFmtId="42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4" fillId="6" borderId="16" xfId="0" applyFont="1" applyFill="1" applyBorder="1" applyAlignment="1">
      <alignment horizontal="distributed" vertical="center"/>
    </xf>
    <xf numFmtId="42" fontId="0" fillId="2" borderId="17" xfId="0" applyNumberFormat="1" applyFill="1" applyBorder="1" applyAlignment="1" applyProtection="1">
      <alignment vertical="center"/>
      <protection/>
    </xf>
    <xf numFmtId="42" fontId="0" fillId="2" borderId="8" xfId="0" applyNumberFormat="1" applyFill="1" applyBorder="1" applyAlignment="1" applyProtection="1">
      <alignment vertical="center"/>
      <protection/>
    </xf>
    <xf numFmtId="42" fontId="0" fillId="2" borderId="11" xfId="0" applyNumberFormat="1" applyFill="1" applyBorder="1" applyAlignment="1" applyProtection="1">
      <alignment vertical="center"/>
      <protection/>
    </xf>
    <xf numFmtId="42" fontId="0" fillId="0" borderId="0" xfId="0" applyNumberFormat="1" applyAlignment="1" applyProtection="1">
      <alignment vertical="center"/>
      <protection/>
    </xf>
    <xf numFmtId="42" fontId="0" fillId="3" borderId="9" xfId="0" applyNumberFormat="1" applyFill="1" applyBorder="1" applyAlignment="1" applyProtection="1">
      <alignment vertical="center"/>
      <protection/>
    </xf>
    <xf numFmtId="0" fontId="0" fillId="4" borderId="15" xfId="0" applyFill="1" applyBorder="1" applyAlignment="1" applyProtection="1">
      <alignment horizontal="distributed" vertical="center"/>
      <protection/>
    </xf>
    <xf numFmtId="42" fontId="0" fillId="3" borderId="13" xfId="0" applyNumberFormat="1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/>
      <protection/>
    </xf>
    <xf numFmtId="42" fontId="0" fillId="3" borderId="11" xfId="0" applyNumberFormat="1" applyFill="1" applyBorder="1" applyAlignment="1" applyProtection="1">
      <alignment vertical="center"/>
      <protection/>
    </xf>
    <xf numFmtId="42" fontId="0" fillId="3" borderId="10" xfId="0" applyNumberFormat="1" applyFill="1" applyBorder="1" applyAlignment="1" applyProtection="1">
      <alignment vertical="center"/>
      <protection/>
    </xf>
    <xf numFmtId="0" fontId="0" fillId="0" borderId="4" xfId="0" applyFill="1" applyBorder="1" applyAlignment="1" applyProtection="1">
      <alignment/>
      <protection/>
    </xf>
    <xf numFmtId="49" fontId="0" fillId="0" borderId="7" xfId="0" applyNumberFormat="1" applyFill="1" applyBorder="1" applyAlignment="1" applyProtection="1">
      <alignment horizontal="distributed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0" fillId="7" borderId="6" xfId="0" applyFill="1" applyBorder="1" applyAlignment="1" applyProtection="1">
      <alignment horizontal="distributed" vertical="center"/>
      <protection locked="0"/>
    </xf>
    <xf numFmtId="42" fontId="0" fillId="2" borderId="17" xfId="0" applyNumberFormat="1" applyFill="1" applyBorder="1" applyAlignment="1" applyProtection="1">
      <alignment vertical="center"/>
      <protection locked="0"/>
    </xf>
    <xf numFmtId="49" fontId="0" fillId="7" borderId="6" xfId="0" applyNumberFormat="1" applyFill="1" applyBorder="1" applyAlignment="1" applyProtection="1">
      <alignment horizontal="distributed" vertical="center"/>
      <protection locked="0"/>
    </xf>
    <xf numFmtId="49" fontId="0" fillId="7" borderId="5" xfId="0" applyNumberFormat="1" applyFill="1" applyBorder="1" applyAlignment="1" applyProtection="1">
      <alignment horizontal="distributed" vertical="center"/>
      <protection locked="0"/>
    </xf>
    <xf numFmtId="49" fontId="0" fillId="7" borderId="2" xfId="0" applyNumberFormat="1" applyFill="1" applyBorder="1" applyAlignment="1" applyProtection="1">
      <alignment horizontal="distributed" vertical="center"/>
      <protection locked="0"/>
    </xf>
    <xf numFmtId="179" fontId="0" fillId="5" borderId="14" xfId="0" applyNumberFormat="1" applyFill="1" applyBorder="1" applyAlignment="1" applyProtection="1">
      <alignment horizontal="distributed" vertical="center"/>
      <protection locked="0"/>
    </xf>
    <xf numFmtId="0" fontId="0" fillId="8" borderId="13" xfId="0" applyNumberFormat="1" applyFill="1" applyBorder="1" applyAlignment="1" applyProtection="1">
      <alignment horizontal="distributed" vertical="center"/>
      <protection/>
    </xf>
    <xf numFmtId="0" fontId="0" fillId="9" borderId="13" xfId="0" applyNumberFormat="1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2" fillId="0" borderId="0" xfId="0" applyFont="1" applyFill="1" applyBorder="1" applyAlignment="1" applyProtection="1">
      <alignment horizontal="distributed" vertical="center"/>
      <protection/>
    </xf>
    <xf numFmtId="178" fontId="0" fillId="9" borderId="13" xfId="0" applyNumberFormat="1" applyFill="1" applyBorder="1" applyAlignment="1" applyProtection="1">
      <alignment horizontal="distributed" vertical="center"/>
      <protection/>
    </xf>
    <xf numFmtId="0" fontId="0" fillId="0" borderId="0" xfId="0" applyAlignment="1" applyProtection="1">
      <alignment/>
      <protection locked="0"/>
    </xf>
    <xf numFmtId="42" fontId="0" fillId="0" borderId="7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distributed" vertical="center"/>
      <protection/>
    </xf>
    <xf numFmtId="49" fontId="0" fillId="7" borderId="5" xfId="0" applyNumberFormat="1" applyFill="1" applyBorder="1" applyAlignment="1" applyProtection="1">
      <alignment horizontal="distributed" vertical="center"/>
      <protection/>
    </xf>
    <xf numFmtId="49" fontId="0" fillId="7" borderId="2" xfId="0" applyNumberFormat="1" applyFill="1" applyBorder="1" applyAlignment="1" applyProtection="1">
      <alignment horizontal="distributed" vertical="center"/>
      <protection/>
    </xf>
    <xf numFmtId="42" fontId="0" fillId="0" borderId="0" xfId="0" applyNumberFormat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42" fontId="14" fillId="0" borderId="18" xfId="0" applyNumberFormat="1" applyFont="1" applyBorder="1" applyAlignment="1">
      <alignment horizontal="distributed" vertical="center"/>
    </xf>
    <xf numFmtId="0" fontId="7" fillId="10" borderId="19" xfId="0" applyFont="1" applyFill="1" applyBorder="1" applyAlignment="1" applyProtection="1">
      <alignment horizontal="distributed" vertical="center"/>
      <protection/>
    </xf>
    <xf numFmtId="0" fontId="7" fillId="10" borderId="20" xfId="0" applyFont="1" applyFill="1" applyBorder="1" applyAlignment="1" applyProtection="1">
      <alignment horizontal="distributed" vertical="center"/>
      <protection/>
    </xf>
    <xf numFmtId="0" fontId="0" fillId="0" borderId="21" xfId="0" applyBorder="1" applyAlignment="1" applyProtection="1">
      <alignment horizontal="distributed" vertical="center"/>
      <protection/>
    </xf>
    <xf numFmtId="0" fontId="5" fillId="10" borderId="22" xfId="0" applyFont="1" applyFill="1" applyBorder="1" applyAlignment="1" applyProtection="1">
      <alignment horizontal="distributed" vertical="center"/>
      <protection/>
    </xf>
    <xf numFmtId="0" fontId="5" fillId="10" borderId="23" xfId="0" applyFont="1" applyFill="1" applyBorder="1" applyAlignment="1" applyProtection="1">
      <alignment horizontal="distributed" vertical="center"/>
      <protection/>
    </xf>
    <xf numFmtId="0" fontId="0" fillId="0" borderId="24" xfId="0" applyBorder="1" applyAlignment="1" applyProtection="1">
      <alignment horizontal="distributed" vertical="center"/>
      <protection/>
    </xf>
    <xf numFmtId="0" fontId="2" fillId="11" borderId="25" xfId="0" applyFont="1" applyFill="1" applyBorder="1" applyAlignment="1" applyProtection="1">
      <alignment horizontal="distributed" vertical="center"/>
      <protection/>
    </xf>
    <xf numFmtId="0" fontId="2" fillId="11" borderId="26" xfId="0" applyFont="1" applyFill="1" applyBorder="1" applyAlignment="1" applyProtection="1">
      <alignment horizontal="distributed" vertical="center"/>
      <protection/>
    </xf>
    <xf numFmtId="0" fontId="2" fillId="11" borderId="27" xfId="0" applyFont="1" applyFill="1" applyBorder="1" applyAlignment="1" applyProtection="1">
      <alignment horizontal="distributed" vertical="center"/>
      <protection/>
    </xf>
    <xf numFmtId="0" fontId="2" fillId="11" borderId="28" xfId="0" applyFont="1" applyFill="1" applyBorder="1" applyAlignment="1" applyProtection="1">
      <alignment horizontal="distributed" vertical="center"/>
      <protection/>
    </xf>
    <xf numFmtId="49" fontId="0" fillId="4" borderId="29" xfId="0" applyNumberFormat="1" applyFill="1" applyBorder="1" applyAlignment="1" applyProtection="1">
      <alignment horizontal="distributed" vertical="center"/>
      <protection/>
    </xf>
    <xf numFmtId="0" fontId="0" fillId="4" borderId="30" xfId="0" applyFill="1" applyBorder="1" applyAlignment="1" applyProtection="1">
      <alignment horizontal="distributed" vertical="center"/>
      <protection/>
    </xf>
    <xf numFmtId="0" fontId="2" fillId="12" borderId="31" xfId="0" applyFont="1" applyFill="1" applyBorder="1" applyAlignment="1" applyProtection="1">
      <alignment horizontal="distributed" vertical="center"/>
      <protection/>
    </xf>
    <xf numFmtId="0" fontId="0" fillId="0" borderId="32" xfId="0" applyBorder="1" applyAlignment="1" applyProtection="1">
      <alignment horizontal="distributed" vertical="center"/>
      <protection/>
    </xf>
    <xf numFmtId="0" fontId="0" fillId="10" borderId="33" xfId="0" applyFill="1" applyBorder="1" applyAlignment="1" applyProtection="1">
      <alignment horizontal="distributed" vertical="center"/>
      <protection/>
    </xf>
    <xf numFmtId="0" fontId="0" fillId="10" borderId="34" xfId="0" applyFill="1" applyBorder="1" applyAlignment="1" applyProtection="1">
      <alignment horizontal="distributed" vertical="center"/>
      <protection/>
    </xf>
    <xf numFmtId="0" fontId="0" fillId="0" borderId="35" xfId="0" applyBorder="1" applyAlignment="1" applyProtection="1">
      <alignment horizontal="distributed" vertical="center"/>
      <protection/>
    </xf>
    <xf numFmtId="0" fontId="2" fillId="12" borderId="36" xfId="0" applyFont="1" applyFill="1" applyBorder="1" applyAlignment="1" applyProtection="1">
      <alignment horizontal="distributed" vertical="center"/>
      <protection/>
    </xf>
    <xf numFmtId="0" fontId="2" fillId="12" borderId="37" xfId="0" applyFont="1" applyFill="1" applyBorder="1" applyAlignment="1" applyProtection="1">
      <alignment horizontal="distributed" vertical="center"/>
      <protection/>
    </xf>
    <xf numFmtId="0" fontId="2" fillId="12" borderId="38" xfId="0" applyFont="1" applyFill="1" applyBorder="1" applyAlignment="1" applyProtection="1">
      <alignment horizontal="distributed" vertical="center"/>
      <protection/>
    </xf>
    <xf numFmtId="0" fontId="0" fillId="0" borderId="39" xfId="0" applyBorder="1" applyAlignment="1" applyProtection="1">
      <alignment horizontal="distributed" vertical="center"/>
      <protection/>
    </xf>
    <xf numFmtId="0" fontId="2" fillId="12" borderId="27" xfId="0" applyFont="1" applyFill="1" applyBorder="1" applyAlignment="1" applyProtection="1">
      <alignment horizontal="distributed" vertical="center"/>
      <protection/>
    </xf>
    <xf numFmtId="0" fontId="0" fillId="0" borderId="28" xfId="0" applyBorder="1" applyAlignment="1" applyProtection="1">
      <alignment horizontal="distributed" vertical="center"/>
      <protection/>
    </xf>
    <xf numFmtId="0" fontId="2" fillId="12" borderId="28" xfId="0" applyFont="1" applyFill="1" applyBorder="1" applyAlignment="1" applyProtection="1">
      <alignment horizontal="distributed" vertical="center"/>
      <protection/>
    </xf>
    <xf numFmtId="0" fontId="2" fillId="12" borderId="40" xfId="0" applyFont="1" applyFill="1" applyBorder="1" applyAlignment="1" applyProtection="1">
      <alignment horizontal="distributed" vertical="center"/>
      <protection/>
    </xf>
    <xf numFmtId="0" fontId="2" fillId="12" borderId="41" xfId="0" applyFont="1" applyFill="1" applyBorder="1" applyAlignment="1" applyProtection="1">
      <alignment horizontal="distributed" vertical="center"/>
      <protection/>
    </xf>
    <xf numFmtId="0" fontId="2" fillId="12" borderId="42" xfId="0" applyFont="1" applyFill="1" applyBorder="1" applyAlignment="1" applyProtection="1">
      <alignment horizontal="distributed" vertical="center"/>
      <protection/>
    </xf>
    <xf numFmtId="0" fontId="0" fillId="4" borderId="43" xfId="0" applyFill="1" applyBorder="1" applyAlignment="1" applyProtection="1">
      <alignment horizontal="distributed" vertical="center"/>
      <protection/>
    </xf>
    <xf numFmtId="0" fontId="0" fillId="4" borderId="44" xfId="0" applyFill="1" applyBorder="1" applyAlignment="1" applyProtection="1">
      <alignment horizontal="distributed" vertical="center"/>
      <protection/>
    </xf>
    <xf numFmtId="0" fontId="3" fillId="4" borderId="45" xfId="0" applyFont="1" applyFill="1" applyBorder="1" applyAlignment="1" applyProtection="1">
      <alignment horizontal="distributed" vertical="center"/>
      <protection/>
    </xf>
    <xf numFmtId="0" fontId="3" fillId="4" borderId="46" xfId="0" applyFont="1" applyFill="1" applyBorder="1" applyAlignment="1" applyProtection="1">
      <alignment horizontal="distributed" vertical="center"/>
      <protection/>
    </xf>
    <xf numFmtId="0" fontId="2" fillId="12" borderId="46" xfId="0" applyFont="1" applyFill="1" applyBorder="1" applyAlignment="1" applyProtection="1">
      <alignment horizontal="distributed" vertical="center"/>
      <protection/>
    </xf>
    <xf numFmtId="0" fontId="2" fillId="12" borderId="47" xfId="0" applyFont="1" applyFill="1" applyBorder="1" applyAlignment="1" applyProtection="1">
      <alignment horizontal="distributed" vertical="center"/>
      <protection/>
    </xf>
    <xf numFmtId="0" fontId="4" fillId="6" borderId="48" xfId="0" applyFont="1" applyFill="1" applyBorder="1" applyAlignment="1" applyProtection="1">
      <alignment horizontal="distributed" vertical="center"/>
      <protection/>
    </xf>
    <xf numFmtId="0" fontId="0" fillId="6" borderId="49" xfId="0" applyFill="1" applyBorder="1" applyAlignment="1" applyProtection="1">
      <alignment horizontal="distributed" vertical="center"/>
      <protection/>
    </xf>
    <xf numFmtId="0" fontId="2" fillId="12" borderId="27" xfId="0" applyFont="1" applyFill="1" applyBorder="1" applyAlignment="1" applyProtection="1">
      <alignment horizontal="distributed" vertical="center"/>
      <protection/>
    </xf>
    <xf numFmtId="0" fontId="2" fillId="12" borderId="28" xfId="0" applyFont="1" applyFill="1" applyBorder="1" applyAlignment="1" applyProtection="1">
      <alignment horizontal="distributed" vertical="center"/>
      <protection/>
    </xf>
    <xf numFmtId="0" fontId="2" fillId="12" borderId="25" xfId="0" applyFont="1" applyFill="1" applyBorder="1" applyAlignment="1" applyProtection="1">
      <alignment horizontal="distributed" vertical="center"/>
      <protection/>
    </xf>
    <xf numFmtId="0" fontId="2" fillId="12" borderId="26" xfId="0" applyFont="1" applyFill="1" applyBorder="1" applyAlignment="1" applyProtection="1">
      <alignment horizontal="distributed" vertical="center"/>
      <protection/>
    </xf>
    <xf numFmtId="0" fontId="2" fillId="0" borderId="7" xfId="0" applyFont="1" applyFill="1" applyBorder="1" applyAlignment="1" applyProtection="1">
      <alignment horizontal="distributed" vertical="center"/>
      <protection/>
    </xf>
    <xf numFmtId="0" fontId="2" fillId="0" borderId="0" xfId="0" applyFont="1" applyFill="1" applyBorder="1" applyAlignment="1" applyProtection="1">
      <alignment horizontal="distributed" vertical="center"/>
      <protection/>
    </xf>
    <xf numFmtId="0" fontId="5" fillId="13" borderId="36" xfId="0" applyFont="1" applyFill="1" applyBorder="1" applyAlignment="1" applyProtection="1">
      <alignment horizontal="distributed" vertical="center"/>
      <protection/>
    </xf>
    <xf numFmtId="0" fontId="9" fillId="13" borderId="37" xfId="0" applyFont="1" applyFill="1" applyBorder="1" applyAlignment="1" applyProtection="1">
      <alignment horizontal="distributed" vertical="center"/>
      <protection/>
    </xf>
    <xf numFmtId="49" fontId="0" fillId="4" borderId="31" xfId="0" applyNumberFormat="1" applyFill="1" applyBorder="1" applyAlignment="1" applyProtection="1">
      <alignment horizontal="distributed" vertical="center"/>
      <protection/>
    </xf>
    <xf numFmtId="49" fontId="0" fillId="4" borderId="32" xfId="0" applyNumberFormat="1" applyFill="1" applyBorder="1" applyAlignment="1" applyProtection="1">
      <alignment horizontal="distributed" vertical="center"/>
      <protection/>
    </xf>
    <xf numFmtId="181" fontId="0" fillId="4" borderId="50" xfId="0" applyNumberFormat="1" applyFill="1" applyBorder="1" applyAlignment="1" applyProtection="1">
      <alignment horizontal="distributed" vertical="center"/>
      <protection/>
    </xf>
    <xf numFmtId="181" fontId="0" fillId="4" borderId="51" xfId="0" applyNumberFormat="1" applyFill="1" applyBorder="1" applyAlignment="1" applyProtection="1">
      <alignment horizontal="distributed" vertical="center"/>
      <protection/>
    </xf>
    <xf numFmtId="49" fontId="0" fillId="0" borderId="29" xfId="0" applyNumberFormat="1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49" fontId="0" fillId="0" borderId="52" xfId="0" applyNumberFormat="1" applyBorder="1" applyAlignment="1">
      <alignment horizontal="distributed" vertical="center"/>
    </xf>
    <xf numFmtId="49" fontId="0" fillId="0" borderId="53" xfId="0" applyNumberFormat="1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181" fontId="0" fillId="0" borderId="50" xfId="0" applyNumberFormat="1" applyFill="1" applyBorder="1" applyAlignment="1" applyProtection="1">
      <alignment horizontal="distributed" vertical="center"/>
      <protection/>
    </xf>
    <xf numFmtId="181" fontId="0" fillId="0" borderId="51" xfId="0" applyNumberFormat="1" applyFill="1" applyBorder="1" applyAlignment="1" applyProtection="1">
      <alignment horizontal="distributed" vertical="center"/>
      <protection/>
    </xf>
    <xf numFmtId="49" fontId="9" fillId="14" borderId="48" xfId="0" applyNumberFormat="1" applyFont="1" applyFill="1" applyBorder="1" applyAlignment="1">
      <alignment horizontal="distributed" vertical="center"/>
    </xf>
    <xf numFmtId="0" fontId="9" fillId="14" borderId="54" xfId="0" applyFont="1" applyFill="1" applyBorder="1" applyAlignment="1">
      <alignment horizontal="distributed" vertical="center"/>
    </xf>
    <xf numFmtId="0" fontId="9" fillId="14" borderId="49" xfId="0" applyFont="1" applyFill="1" applyBorder="1" applyAlignment="1">
      <alignment horizontal="distributed" vertical="center"/>
    </xf>
    <xf numFmtId="0" fontId="14" fillId="0" borderId="55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0" fillId="15" borderId="57" xfId="0" applyFont="1" applyFill="1" applyBorder="1" applyAlignment="1">
      <alignment horizontal="distributed" vertical="center"/>
    </xf>
    <xf numFmtId="0" fontId="10" fillId="15" borderId="58" xfId="0" applyFont="1" applyFill="1" applyBorder="1" applyAlignment="1">
      <alignment horizontal="distributed" vertical="center"/>
    </xf>
    <xf numFmtId="0" fontId="10" fillId="15" borderId="59" xfId="0" applyFont="1" applyFill="1" applyBorder="1" applyAlignment="1">
      <alignment horizontal="distributed" vertical="center"/>
    </xf>
    <xf numFmtId="0" fontId="9" fillId="15" borderId="60" xfId="0" applyFont="1" applyFill="1" applyBorder="1" applyAlignment="1">
      <alignment horizontal="distributed" vertical="center"/>
    </xf>
    <xf numFmtId="0" fontId="0" fillId="15" borderId="61" xfId="0" applyFill="1" applyBorder="1" applyAlignment="1">
      <alignment horizontal="distributed" vertical="center"/>
    </xf>
    <xf numFmtId="0" fontId="0" fillId="15" borderId="62" xfId="0" applyFill="1" applyBorder="1" applyAlignment="1">
      <alignment horizontal="distributed" vertical="center"/>
    </xf>
    <xf numFmtId="0" fontId="9" fillId="15" borderId="63" xfId="0" applyFont="1" applyFill="1" applyBorder="1" applyAlignment="1">
      <alignment horizontal="distributed" vertical="center"/>
    </xf>
    <xf numFmtId="0" fontId="0" fillId="15" borderId="64" xfId="0" applyFill="1" applyBorder="1" applyAlignment="1">
      <alignment horizontal="distributed" vertical="center"/>
    </xf>
    <xf numFmtId="0" fontId="0" fillId="15" borderId="65" xfId="0" applyFill="1" applyBorder="1" applyAlignment="1">
      <alignment horizontal="distributed" vertical="center"/>
    </xf>
    <xf numFmtId="0" fontId="4" fillId="15" borderId="66" xfId="0" applyFont="1" applyFill="1" applyBorder="1" applyAlignment="1">
      <alignment horizontal="distributed" vertical="center"/>
    </xf>
    <xf numFmtId="0" fontId="0" fillId="15" borderId="67" xfId="0" applyFill="1" applyBorder="1" applyAlignment="1">
      <alignment horizontal="distributed" vertical="center"/>
    </xf>
    <xf numFmtId="0" fontId="0" fillId="15" borderId="68" xfId="0" applyFill="1" applyBorder="1" applyAlignment="1">
      <alignment horizontal="distributed" vertical="center"/>
    </xf>
    <xf numFmtId="0" fontId="9" fillId="15" borderId="69" xfId="0" applyFont="1" applyFill="1" applyBorder="1" applyAlignment="1">
      <alignment horizontal="distributed" vertical="center"/>
    </xf>
    <xf numFmtId="0" fontId="0" fillId="15" borderId="0" xfId="0" applyFill="1" applyBorder="1" applyAlignment="1">
      <alignment horizontal="distributed" vertical="center"/>
    </xf>
    <xf numFmtId="0" fontId="0" fillId="15" borderId="70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57150</xdr:colOff>
      <xdr:row>23</xdr:row>
      <xdr:rowOff>66675</xdr:rowOff>
    </xdr:from>
    <xdr:ext cx="1762125" cy="238125"/>
    <xdr:sp>
      <xdr:nvSpPr>
        <xdr:cNvPr id="1" name="AutoShape 7"/>
        <xdr:cNvSpPr>
          <a:spLocks/>
        </xdr:cNvSpPr>
      </xdr:nvSpPr>
      <xdr:spPr>
        <a:xfrm>
          <a:off x="6400800" y="6753225"/>
          <a:ext cx="1762125" cy="238125"/>
        </a:xfrm>
        <a:prstGeom prst="wedgeRoundRectCallout">
          <a:avLst>
            <a:gd name="adj1" fmla="val -2884"/>
            <a:gd name="adj2" fmla="val -356453"/>
          </a:avLst>
        </a:prstGeom>
        <a:solidFill>
          <a:srgbClr val="CCFFCC"/>
        </a:solidFill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必ずこの操作をすること</a:t>
          </a:r>
        </a:p>
      </xdr:txBody>
    </xdr:sp>
    <xdr:clientData/>
  </xdr:oneCellAnchor>
  <xdr:oneCellAnchor>
    <xdr:from>
      <xdr:col>0</xdr:col>
      <xdr:colOff>95250</xdr:colOff>
      <xdr:row>19</xdr:row>
      <xdr:rowOff>180975</xdr:rowOff>
    </xdr:from>
    <xdr:ext cx="2590800" cy="600075"/>
    <xdr:sp>
      <xdr:nvSpPr>
        <xdr:cNvPr id="2" name="AutoShape 8"/>
        <xdr:cNvSpPr>
          <a:spLocks/>
        </xdr:cNvSpPr>
      </xdr:nvSpPr>
      <xdr:spPr>
        <a:xfrm>
          <a:off x="95250" y="5610225"/>
          <a:ext cx="2590800" cy="600075"/>
        </a:xfrm>
        <a:prstGeom prst="wedgeRoundRectCallout">
          <a:avLst>
            <a:gd name="adj1" fmla="val 75407"/>
            <a:gd name="adj2" fmla="val -276921"/>
          </a:avLst>
        </a:prstGeom>
        <a:solidFill>
          <a:srgbClr val="CCFFCC"/>
        </a:solidFill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このシートはサンプル品のため
諸費用の項目は変更できないように
設定してあります。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1171575</xdr:colOff>
      <xdr:row>8</xdr:row>
      <xdr:rowOff>171450</xdr:rowOff>
    </xdr:from>
    <xdr:to>
      <xdr:col>10</xdr:col>
      <xdr:colOff>0</xdr:colOff>
      <xdr:row>15</xdr:row>
      <xdr:rowOff>152400</xdr:rowOff>
    </xdr:to>
    <xdr:sp>
      <xdr:nvSpPr>
        <xdr:cNvPr id="1" name="Line 11"/>
        <xdr:cNvSpPr>
          <a:spLocks/>
        </xdr:cNvSpPr>
      </xdr:nvSpPr>
      <xdr:spPr>
        <a:xfrm flipH="1" flipV="1">
          <a:off x="2886075" y="2543175"/>
          <a:ext cx="544830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161925</xdr:rowOff>
    </xdr:from>
    <xdr:to>
      <xdr:col>10</xdr:col>
      <xdr:colOff>19050</xdr:colOff>
      <xdr:row>20</xdr:row>
      <xdr:rowOff>142875</xdr:rowOff>
    </xdr:to>
    <xdr:sp>
      <xdr:nvSpPr>
        <xdr:cNvPr id="2" name="Line 12"/>
        <xdr:cNvSpPr>
          <a:spLocks/>
        </xdr:cNvSpPr>
      </xdr:nvSpPr>
      <xdr:spPr>
        <a:xfrm flipH="1">
          <a:off x="2905125" y="4181475"/>
          <a:ext cx="544830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933450</xdr:colOff>
      <xdr:row>21</xdr:row>
      <xdr:rowOff>304800</xdr:rowOff>
    </xdr:from>
    <xdr:to>
      <xdr:col>9</xdr:col>
      <xdr:colOff>504825</xdr:colOff>
      <xdr:row>23</xdr:row>
      <xdr:rowOff>228600</xdr:rowOff>
    </xdr:to>
    <xdr:sp>
      <xdr:nvSpPr>
        <xdr:cNvPr id="1" name="AutoShape 5"/>
        <xdr:cNvSpPr>
          <a:spLocks/>
        </xdr:cNvSpPr>
      </xdr:nvSpPr>
      <xdr:spPr>
        <a:xfrm rot="19139794">
          <a:off x="6076950" y="6362700"/>
          <a:ext cx="2409825" cy="552450"/>
        </a:xfrm>
        <a:prstGeom prst="curvedUpArrow">
          <a:avLst/>
        </a:prstGeom>
        <a:solidFill>
          <a:srgbClr val="CCFFCC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1038225</xdr:colOff>
      <xdr:row>18</xdr:row>
      <xdr:rowOff>114300</xdr:rowOff>
    </xdr:from>
    <xdr:ext cx="1809750" cy="390525"/>
    <xdr:sp>
      <xdr:nvSpPr>
        <xdr:cNvPr id="2" name="AutoShape 6"/>
        <xdr:cNvSpPr>
          <a:spLocks/>
        </xdr:cNvSpPr>
      </xdr:nvSpPr>
      <xdr:spPr>
        <a:xfrm>
          <a:off x="1171575" y="5229225"/>
          <a:ext cx="1809750" cy="390525"/>
        </a:xfrm>
        <a:prstGeom prst="wedgeRoundRectCallout">
          <a:avLst>
            <a:gd name="adj1" fmla="val 67759"/>
            <a:gd name="adj2" fmla="val -348037"/>
          </a:avLst>
        </a:prstGeom>
        <a:solidFill>
          <a:srgbClr val="CCFFCC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諸費用の項目は
任意で変更してください。</a:t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1552575" cy="390525"/>
    <xdr:sp>
      <xdr:nvSpPr>
        <xdr:cNvPr id="3" name="AutoShape 7"/>
        <xdr:cNvSpPr>
          <a:spLocks/>
        </xdr:cNvSpPr>
      </xdr:nvSpPr>
      <xdr:spPr>
        <a:xfrm>
          <a:off x="2943225" y="342900"/>
          <a:ext cx="1552575" cy="390525"/>
        </a:xfrm>
        <a:prstGeom prst="wedgeRoundRectCallout">
          <a:avLst>
            <a:gd name="adj1" fmla="val -57606"/>
            <a:gd name="adj2" fmla="val 187254"/>
          </a:avLst>
        </a:prstGeom>
        <a:solidFill>
          <a:srgbClr val="CCFFCC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諸費用内訳の合計が
自動で入力されます</a:t>
          </a:r>
        </a:p>
      </xdr:txBody>
    </xdr:sp>
    <xdr:clientData/>
  </xdr:oneCellAnchor>
  <xdr:oneCellAnchor>
    <xdr:from>
      <xdr:col>5</xdr:col>
      <xdr:colOff>1085850</xdr:colOff>
      <xdr:row>0</xdr:row>
      <xdr:rowOff>104775</xdr:rowOff>
    </xdr:from>
    <xdr:ext cx="2676525" cy="609600"/>
    <xdr:sp>
      <xdr:nvSpPr>
        <xdr:cNvPr id="4" name="AutoShape 8"/>
        <xdr:cNvSpPr>
          <a:spLocks/>
        </xdr:cNvSpPr>
      </xdr:nvSpPr>
      <xdr:spPr>
        <a:xfrm>
          <a:off x="5105400" y="104775"/>
          <a:ext cx="2676525" cy="609600"/>
        </a:xfrm>
        <a:prstGeom prst="wedgeRoundRectCallout">
          <a:avLst>
            <a:gd name="adj1" fmla="val -30064"/>
            <a:gd name="adj2" fmla="val 87976"/>
          </a:avLst>
        </a:prstGeom>
        <a:solidFill>
          <a:srgbClr val="CCFFCC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返済途中で金利が変わる場合に
その年を入力してください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（数字だけ、年などは自動で入ります）</a:t>
          </a:r>
        </a:p>
      </xdr:txBody>
    </xdr:sp>
    <xdr:clientData/>
  </xdr:oneCellAnchor>
  <xdr:oneCellAnchor>
    <xdr:from>
      <xdr:col>8</xdr:col>
      <xdr:colOff>66675</xdr:colOff>
      <xdr:row>5</xdr:row>
      <xdr:rowOff>28575</xdr:rowOff>
    </xdr:from>
    <xdr:ext cx="1876425" cy="809625"/>
    <xdr:sp>
      <xdr:nvSpPr>
        <xdr:cNvPr id="5" name="AutoShape 9"/>
        <xdr:cNvSpPr>
          <a:spLocks/>
        </xdr:cNvSpPr>
      </xdr:nvSpPr>
      <xdr:spPr>
        <a:xfrm>
          <a:off x="7610475" y="1238250"/>
          <a:ext cx="1876425" cy="809625"/>
        </a:xfrm>
        <a:prstGeom prst="wedgeRoundRectCallout">
          <a:avLst>
            <a:gd name="adj1" fmla="val -63828"/>
            <a:gd name="adj2" fmla="val -36666"/>
          </a:avLst>
        </a:prstGeom>
        <a:solidFill>
          <a:srgbClr val="CCFFCC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返済途中で金利が
変わる場合にその
金利を入力してください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（数字だけ）</a:t>
          </a:r>
        </a:p>
      </xdr:txBody>
    </xdr:sp>
    <xdr:clientData/>
  </xdr:oneCellAnchor>
  <xdr:twoCellAnchor>
    <xdr:from>
      <xdr:col>2</xdr:col>
      <xdr:colOff>1162050</xdr:colOff>
      <xdr:row>5</xdr:row>
      <xdr:rowOff>238125</xdr:rowOff>
    </xdr:from>
    <xdr:to>
      <xdr:col>4</xdr:col>
      <xdr:colOff>123825</xdr:colOff>
      <xdr:row>13</xdr:row>
      <xdr:rowOff>152400</xdr:rowOff>
    </xdr:to>
    <xdr:sp>
      <xdr:nvSpPr>
        <xdr:cNvPr id="6" name="Line 10"/>
        <xdr:cNvSpPr>
          <a:spLocks/>
        </xdr:cNvSpPr>
      </xdr:nvSpPr>
      <xdr:spPr>
        <a:xfrm flipH="1" flipV="1">
          <a:off x="2876550" y="1447800"/>
          <a:ext cx="447675" cy="2247900"/>
        </a:xfrm>
        <a:prstGeom prst="line">
          <a:avLst/>
        </a:prstGeom>
        <a:noFill/>
        <a:ln w="38100" cmpd="dbl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38100</xdr:colOff>
      <xdr:row>17</xdr:row>
      <xdr:rowOff>76200</xdr:rowOff>
    </xdr:from>
    <xdr:ext cx="1771650" cy="238125"/>
    <xdr:sp>
      <xdr:nvSpPr>
        <xdr:cNvPr id="7" name="AutoShape 11"/>
        <xdr:cNvSpPr>
          <a:spLocks/>
        </xdr:cNvSpPr>
      </xdr:nvSpPr>
      <xdr:spPr>
        <a:xfrm>
          <a:off x="7581900" y="4876800"/>
          <a:ext cx="1771650" cy="238125"/>
        </a:xfrm>
        <a:prstGeom prst="wedgeRoundRectCallout">
          <a:avLst>
            <a:gd name="adj1" fmla="val -52884"/>
            <a:gd name="adj2" fmla="val 130643"/>
          </a:avLst>
        </a:prstGeom>
        <a:solidFill>
          <a:srgbClr val="CCFFCC"/>
        </a:solidFill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必ずこの操作をすること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2:L64"/>
  <sheetViews>
    <sheetView workbookViewId="0" topLeftCell="A1">
      <selection activeCell="G6" sqref="G6"/>
    </sheetView>
  </sheetViews>
  <sheetFormatPr defaultColWidth="9.00390625" defaultRowHeight="13.5"/>
  <cols>
    <col min="1" max="1" width="1.75390625" style="0" customWidth="1"/>
    <col min="2" max="2" width="20.75390625" style="0" customWidth="1"/>
    <col min="3" max="3" width="15.75390625" style="0" customWidth="1"/>
    <col min="4" max="4" width="3.75390625" style="0" customWidth="1"/>
    <col min="5" max="5" width="10.75390625" style="0" customWidth="1"/>
    <col min="6" max="6" width="14.75390625" style="0" customWidth="1"/>
    <col min="7" max="8" width="15.75390625" style="0" customWidth="1"/>
    <col min="9" max="9" width="5.75390625" style="0" customWidth="1"/>
  </cols>
  <sheetData>
    <row r="1" ht="10.5" customHeight="1" thickBot="1"/>
    <row r="2" spans="2:12" ht="24.75" customHeight="1" thickBot="1" thickTop="1">
      <c r="B2" s="13"/>
      <c r="C2" s="13"/>
      <c r="D2" s="13"/>
      <c r="E2" s="106" t="s">
        <v>30</v>
      </c>
      <c r="F2" s="107"/>
      <c r="G2" s="108" t="s">
        <v>28</v>
      </c>
      <c r="H2" s="109"/>
      <c r="I2" s="13"/>
      <c r="J2" s="13"/>
      <c r="K2" s="13"/>
      <c r="L2" s="13"/>
    </row>
    <row r="3" spans="2:12" ht="24.75" customHeight="1" thickBot="1" thickTop="1">
      <c r="B3" s="110" t="s">
        <v>38</v>
      </c>
      <c r="C3" s="111"/>
      <c r="D3" s="13"/>
      <c r="E3" s="101" t="s">
        <v>29</v>
      </c>
      <c r="F3" s="102"/>
      <c r="G3" s="102"/>
      <c r="H3" s="103"/>
      <c r="I3" s="13"/>
      <c r="J3" s="13"/>
      <c r="K3" s="13"/>
      <c r="L3" s="13"/>
    </row>
    <row r="4" spans="2:12" ht="10.5" customHeight="1" thickBot="1" thickTop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2:12" ht="24.75" customHeight="1" thickBot="1" thickTop="1">
      <c r="B5" s="32" t="s">
        <v>0</v>
      </c>
      <c r="C5" s="23">
        <v>30000000</v>
      </c>
      <c r="D5" s="47"/>
      <c r="E5" s="104" t="s">
        <v>20</v>
      </c>
      <c r="F5" s="105"/>
      <c r="G5" s="35">
        <v>20</v>
      </c>
      <c r="H5" s="64">
        <f>+G5+1</f>
        <v>21</v>
      </c>
      <c r="I5" s="13"/>
      <c r="J5" s="13"/>
      <c r="K5" s="13"/>
      <c r="L5" s="13"/>
    </row>
    <row r="6" spans="2:12" ht="24.75" customHeight="1" thickBot="1">
      <c r="B6" s="33" t="s">
        <v>1</v>
      </c>
      <c r="C6" s="22">
        <f>SUM(F15:F21)</f>
        <v>3000000</v>
      </c>
      <c r="D6" s="47"/>
      <c r="E6" s="87" t="s">
        <v>7</v>
      </c>
      <c r="F6" s="88"/>
      <c r="G6" s="36">
        <v>0.0275</v>
      </c>
      <c r="H6" s="37">
        <v>0.0275</v>
      </c>
      <c r="I6" s="13"/>
      <c r="J6" s="13"/>
      <c r="K6" s="13"/>
      <c r="L6" s="13"/>
    </row>
    <row r="7" spans="2:12" ht="24.75" customHeight="1" thickBot="1">
      <c r="B7" s="33" t="s">
        <v>2</v>
      </c>
      <c r="C7" s="14">
        <v>2000000</v>
      </c>
      <c r="D7" s="47"/>
      <c r="E7" s="87" t="s">
        <v>8</v>
      </c>
      <c r="F7" s="88"/>
      <c r="G7" s="48">
        <f>ABS(ROUND(PMT(G6/12,C9*12,C8)*12,0))</f>
        <v>1518657</v>
      </c>
      <c r="H7" s="22">
        <f>ABS(ROUND(PMT(H6/12,(C9-G5)*12,G12)*12,0))</f>
        <v>1518657</v>
      </c>
      <c r="I7" s="13"/>
      <c r="J7" s="13"/>
      <c r="K7" s="13"/>
      <c r="L7" s="13"/>
    </row>
    <row r="8" spans="2:12" ht="24.75" customHeight="1" thickBot="1">
      <c r="B8" s="33" t="s">
        <v>3</v>
      </c>
      <c r="C8" s="22">
        <f>C5+C6-C7</f>
        <v>31000000</v>
      </c>
      <c r="D8" s="47"/>
      <c r="E8" s="87" t="s">
        <v>9</v>
      </c>
      <c r="F8" s="88"/>
      <c r="G8" s="48">
        <f>ROUND((G7-G9*2)/12,0)</f>
        <v>63277</v>
      </c>
      <c r="H8" s="22">
        <f>ROUND((H7-H9*2)/12,0)</f>
        <v>63277</v>
      </c>
      <c r="I8" s="13"/>
      <c r="J8" s="13"/>
      <c r="K8" s="13"/>
      <c r="L8" s="13"/>
    </row>
    <row r="9" spans="2:12" ht="24.75" customHeight="1" thickBot="1">
      <c r="B9" s="34" t="s">
        <v>18</v>
      </c>
      <c r="C9" s="18">
        <v>30</v>
      </c>
      <c r="D9" s="13"/>
      <c r="E9" s="87" t="s">
        <v>10</v>
      </c>
      <c r="F9" s="88"/>
      <c r="G9" s="48">
        <f>ROUND(G7*C10/2,0)</f>
        <v>379664</v>
      </c>
      <c r="H9" s="22">
        <f>ROUND(H7*C10/2,0)</f>
        <v>379664</v>
      </c>
      <c r="I9" s="13"/>
      <c r="J9" s="13"/>
      <c r="K9" s="13"/>
      <c r="L9" s="13"/>
    </row>
    <row r="10" spans="2:12" ht="24.75" customHeight="1" thickBot="1" thickTop="1">
      <c r="B10" s="49" t="s">
        <v>4</v>
      </c>
      <c r="C10" s="19">
        <v>0.5</v>
      </c>
      <c r="D10" s="13"/>
      <c r="E10" s="87" t="s">
        <v>11</v>
      </c>
      <c r="F10" s="88"/>
      <c r="G10" s="48">
        <f>G7*G5</f>
        <v>30373140</v>
      </c>
      <c r="H10" s="22">
        <f>H7*(C9-G5)</f>
        <v>15186570</v>
      </c>
      <c r="I10" s="13"/>
      <c r="J10" s="13"/>
      <c r="K10" s="13"/>
      <c r="L10" s="13"/>
    </row>
    <row r="11" spans="2:12" ht="24.75" customHeight="1" thickBot="1" thickTop="1">
      <c r="B11" s="32" t="s">
        <v>5</v>
      </c>
      <c r="C11" s="50">
        <f>G10+H10</f>
        <v>45559710</v>
      </c>
      <c r="D11" s="13"/>
      <c r="E11" s="87" t="s">
        <v>12</v>
      </c>
      <c r="F11" s="88"/>
      <c r="G11" s="48">
        <f>ABS(ROUND(CUMPRINC(G6/12,C9*12,C8,1,12*G5,0),0))</f>
        <v>17735835</v>
      </c>
      <c r="H11" s="51"/>
      <c r="I11" s="13"/>
      <c r="J11" s="13"/>
      <c r="K11" s="13"/>
      <c r="L11" s="13"/>
    </row>
    <row r="12" spans="2:12" ht="24.75" customHeight="1" thickBot="1">
      <c r="B12" s="34" t="s">
        <v>6</v>
      </c>
      <c r="C12" s="52">
        <f>C11-C8</f>
        <v>14559710</v>
      </c>
      <c r="D12" s="13"/>
      <c r="E12" s="122">
        <f>G5+1</f>
        <v>21</v>
      </c>
      <c r="F12" s="123"/>
      <c r="G12" s="53">
        <f>C8-G11</f>
        <v>13264165</v>
      </c>
      <c r="H12" s="54"/>
      <c r="I12" s="13"/>
      <c r="J12" s="13"/>
      <c r="K12" s="13"/>
      <c r="L12" s="13"/>
    </row>
    <row r="13" spans="2:12" ht="10.5" customHeight="1" thickBot="1" thickTop="1">
      <c r="B13" s="55"/>
      <c r="C13" s="69"/>
      <c r="D13" s="47"/>
      <c r="E13" s="13"/>
      <c r="F13" s="13"/>
      <c r="G13" s="68"/>
      <c r="H13" s="68"/>
      <c r="I13" s="13"/>
      <c r="J13" s="13"/>
      <c r="K13" s="13"/>
      <c r="L13" s="13"/>
    </row>
    <row r="14" spans="2:12" ht="24.75" customHeight="1" thickBot="1" thickTop="1">
      <c r="B14" s="94" t="s">
        <v>31</v>
      </c>
      <c r="C14" s="95"/>
      <c r="D14" s="47"/>
      <c r="E14" s="120" t="s">
        <v>19</v>
      </c>
      <c r="F14" s="121"/>
      <c r="G14" s="89" t="s">
        <v>21</v>
      </c>
      <c r="H14" s="90"/>
      <c r="I14" s="13"/>
      <c r="J14" s="13"/>
      <c r="K14" s="13"/>
      <c r="L14" s="13"/>
    </row>
    <row r="15" spans="2:12" ht="24.75" customHeight="1" thickBot="1" thickTop="1">
      <c r="B15" s="112" t="s">
        <v>33</v>
      </c>
      <c r="C15" s="113"/>
      <c r="D15" s="13"/>
      <c r="E15" s="57" t="s">
        <v>17</v>
      </c>
      <c r="F15" s="58">
        <v>300000</v>
      </c>
      <c r="G15" s="96" t="s">
        <v>51</v>
      </c>
      <c r="H15" s="97"/>
      <c r="I15" s="13"/>
      <c r="J15" s="13"/>
      <c r="K15" s="13"/>
      <c r="L15" s="13"/>
    </row>
    <row r="16" spans="2:12" ht="24.75" customHeight="1" thickBot="1">
      <c r="B16" s="112" t="s">
        <v>34</v>
      </c>
      <c r="C16" s="113"/>
      <c r="D16" s="13"/>
      <c r="E16" s="59" t="s">
        <v>14</v>
      </c>
      <c r="F16" s="58">
        <v>500000</v>
      </c>
      <c r="G16" s="98" t="s">
        <v>26</v>
      </c>
      <c r="H16" s="99"/>
      <c r="I16" s="13"/>
      <c r="J16" s="13"/>
      <c r="K16" s="13"/>
      <c r="L16" s="13"/>
    </row>
    <row r="17" spans="2:12" ht="24.75" customHeight="1" thickBot="1">
      <c r="B17" s="112" t="s">
        <v>35</v>
      </c>
      <c r="C17" s="113"/>
      <c r="D17" s="13"/>
      <c r="E17" s="72" t="s">
        <v>13</v>
      </c>
      <c r="F17" s="45">
        <v>200000</v>
      </c>
      <c r="G17" s="98" t="s">
        <v>27</v>
      </c>
      <c r="H17" s="100"/>
      <c r="I17" s="13"/>
      <c r="J17" s="13"/>
      <c r="K17" s="13"/>
      <c r="L17" s="13"/>
    </row>
    <row r="18" spans="2:12" ht="24.75" customHeight="1" thickBot="1" thickTop="1">
      <c r="B18" s="114" t="s">
        <v>32</v>
      </c>
      <c r="C18" s="115"/>
      <c r="D18" s="13"/>
      <c r="E18" s="72" t="s">
        <v>16</v>
      </c>
      <c r="F18" s="45">
        <v>300000</v>
      </c>
      <c r="G18" s="118" t="s">
        <v>25</v>
      </c>
      <c r="H18" s="119"/>
      <c r="I18" s="13"/>
      <c r="J18" s="13"/>
      <c r="K18" s="13"/>
      <c r="L18" s="13"/>
    </row>
    <row r="19" spans="2:12" ht="24.75" customHeight="1" thickBot="1" thickTop="1">
      <c r="B19" s="116"/>
      <c r="C19" s="116"/>
      <c r="D19" s="13"/>
      <c r="E19" s="72" t="s">
        <v>15</v>
      </c>
      <c r="F19" s="45">
        <v>700000</v>
      </c>
      <c r="G19" s="85" t="s">
        <v>22</v>
      </c>
      <c r="H19" s="86"/>
      <c r="I19" s="56"/>
      <c r="J19" s="71"/>
      <c r="K19" s="71"/>
      <c r="L19" s="71"/>
    </row>
    <row r="20" spans="2:12" ht="24.75" customHeight="1" thickBot="1">
      <c r="B20" s="117"/>
      <c r="C20" s="117"/>
      <c r="D20" s="13"/>
      <c r="E20" s="73" t="s">
        <v>15</v>
      </c>
      <c r="F20" s="46">
        <v>500000</v>
      </c>
      <c r="G20" s="85" t="s">
        <v>24</v>
      </c>
      <c r="H20" s="86"/>
      <c r="I20" s="13"/>
      <c r="J20" s="13"/>
      <c r="K20" s="13"/>
      <c r="L20" s="13"/>
    </row>
    <row r="21" spans="2:12" ht="24.75" customHeight="1" thickBot="1" thickTop="1">
      <c r="B21" s="13"/>
      <c r="C21" s="13"/>
      <c r="D21" s="13"/>
      <c r="E21" s="73" t="s">
        <v>15</v>
      </c>
      <c r="F21" s="46">
        <v>500000</v>
      </c>
      <c r="G21" s="83" t="s">
        <v>23</v>
      </c>
      <c r="H21" s="84"/>
      <c r="I21" s="13"/>
      <c r="J21" s="13"/>
      <c r="K21" s="13"/>
      <c r="L21" s="13"/>
    </row>
    <row r="22" spans="2:12" ht="24.75" customHeight="1" thickBot="1" thickTop="1">
      <c r="B22" s="13"/>
      <c r="C22" s="13"/>
      <c r="D22" s="13"/>
      <c r="E22" s="68"/>
      <c r="F22" s="68"/>
      <c r="G22" s="13"/>
      <c r="H22" s="13"/>
      <c r="I22" s="13"/>
      <c r="J22" s="13"/>
      <c r="K22" s="13"/>
      <c r="L22" s="13"/>
    </row>
    <row r="23" spans="2:12" ht="24.75" customHeight="1" thickTop="1">
      <c r="B23" s="91" t="s">
        <v>41</v>
      </c>
      <c r="C23" s="92"/>
      <c r="D23" s="92"/>
      <c r="E23" s="92"/>
      <c r="F23" s="92"/>
      <c r="G23" s="93"/>
      <c r="H23" s="13"/>
      <c r="I23" s="13"/>
      <c r="J23" s="13"/>
      <c r="K23" s="13"/>
      <c r="L23" s="13"/>
    </row>
    <row r="24" spans="2:12" ht="24.75" customHeight="1">
      <c r="B24" s="77" t="s">
        <v>39</v>
      </c>
      <c r="C24" s="78"/>
      <c r="D24" s="78"/>
      <c r="E24" s="78"/>
      <c r="F24" s="78"/>
      <c r="G24" s="79"/>
      <c r="H24" s="13"/>
      <c r="I24" s="13"/>
      <c r="J24" s="13"/>
      <c r="K24" s="13"/>
      <c r="L24" s="13"/>
    </row>
    <row r="25" spans="2:12" ht="24.75" customHeight="1" thickBot="1">
      <c r="B25" s="80" t="s">
        <v>40</v>
      </c>
      <c r="C25" s="81"/>
      <c r="D25" s="81"/>
      <c r="E25" s="81"/>
      <c r="F25" s="81"/>
      <c r="G25" s="82"/>
      <c r="H25" s="13"/>
      <c r="I25" s="13"/>
      <c r="J25" s="13"/>
      <c r="K25" s="13"/>
      <c r="L25" s="13"/>
    </row>
    <row r="26" spans="2:12" ht="13.5" thickTop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2:12" ht="12.7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2:12" ht="12.7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2:12" ht="12.7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2:12" ht="12.7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2:12" ht="12.7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2:12" ht="12.7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2:12" ht="12.7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2:12" ht="12.7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pans="2:12" ht="12.7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2:12" ht="12.7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spans="2:12" ht="12.7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2:12" ht="12.7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2:12" ht="12.7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2:12" ht="12.7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2:12" ht="12.7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2:12" ht="12.7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2:12" ht="12.7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ht="12.7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ht="12.7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ht="12.7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ht="12.7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ht="12.7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2:12" ht="12.7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2:12" ht="12.7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2:12" ht="12.7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2:12" ht="12.7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2:12" ht="12.7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spans="2:12" ht="12.7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0" spans="2:12" ht="12.7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</row>
    <row r="61" spans="2:12" ht="12.7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</row>
    <row r="62" spans="2:12" ht="12.7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2:12" ht="12.7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</row>
    <row r="64" spans="2:12" ht="12.7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</row>
  </sheetData>
  <sheetProtection password="D9D9" sheet="1" objects="1" scenarios="1" selectLockedCells="1"/>
  <mergeCells count="31">
    <mergeCell ref="E6:F6"/>
    <mergeCell ref="B19:C19"/>
    <mergeCell ref="B20:C20"/>
    <mergeCell ref="G18:H18"/>
    <mergeCell ref="G19:H19"/>
    <mergeCell ref="E14:F14"/>
    <mergeCell ref="E9:F9"/>
    <mergeCell ref="E10:F10"/>
    <mergeCell ref="E11:F11"/>
    <mergeCell ref="E12:F12"/>
    <mergeCell ref="B3:C3"/>
    <mergeCell ref="B16:C16"/>
    <mergeCell ref="B17:C17"/>
    <mergeCell ref="B18:C18"/>
    <mergeCell ref="B15:C15"/>
    <mergeCell ref="E3:H3"/>
    <mergeCell ref="E5:F5"/>
    <mergeCell ref="E2:F2"/>
    <mergeCell ref="G2:H2"/>
    <mergeCell ref="E7:F7"/>
    <mergeCell ref="G14:H14"/>
    <mergeCell ref="E8:F8"/>
    <mergeCell ref="B23:G23"/>
    <mergeCell ref="B14:C14"/>
    <mergeCell ref="G15:H15"/>
    <mergeCell ref="G16:H16"/>
    <mergeCell ref="G17:H17"/>
    <mergeCell ref="B24:G24"/>
    <mergeCell ref="B25:G25"/>
    <mergeCell ref="G21:H21"/>
    <mergeCell ref="G20:H20"/>
  </mergeCells>
  <printOptions/>
  <pageMargins left="0.75" right="0.75" top="1" bottom="1" header="0.512" footer="0.512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B2:K24"/>
  <sheetViews>
    <sheetView workbookViewId="0" topLeftCell="A1">
      <selection activeCell="C20" sqref="C20"/>
    </sheetView>
  </sheetViews>
  <sheetFormatPr defaultColWidth="9.00390625" defaultRowHeight="13.5"/>
  <cols>
    <col min="1" max="1" width="1.75390625" style="0" customWidth="1"/>
    <col min="2" max="2" width="20.75390625" style="0" customWidth="1"/>
    <col min="3" max="3" width="15.625" style="0" customWidth="1"/>
    <col min="4" max="4" width="3.75390625" style="0" customWidth="1"/>
    <col min="5" max="5" width="8.75390625" style="0" customWidth="1"/>
    <col min="6" max="6" width="12.75390625" style="0" customWidth="1"/>
    <col min="7" max="8" width="15.625" style="0" customWidth="1"/>
    <col min="9" max="9" width="4.125" style="0" customWidth="1"/>
    <col min="10" max="10" width="10.625" style="0" customWidth="1"/>
    <col min="11" max="11" width="14.625" style="0" customWidth="1"/>
  </cols>
  <sheetData>
    <row r="1" ht="13.5" thickBot="1"/>
    <row r="2" spans="2:6" ht="24.75" customHeight="1" thickBot="1" thickTop="1">
      <c r="B2" s="43" t="s">
        <v>36</v>
      </c>
      <c r="F2" s="13"/>
    </row>
    <row r="3" spans="2:11" ht="24.75" customHeight="1" thickBot="1" thickTop="1">
      <c r="B3" s="6" t="s">
        <v>0</v>
      </c>
      <c r="C3" s="23">
        <v>53000000</v>
      </c>
      <c r="D3" s="1"/>
      <c r="E3" s="128" t="s">
        <v>20</v>
      </c>
      <c r="F3" s="129"/>
      <c r="G3" s="26">
        <v>10</v>
      </c>
      <c r="H3" s="63">
        <f>+G3+1</f>
        <v>11</v>
      </c>
      <c r="J3" s="126" t="s">
        <v>19</v>
      </c>
      <c r="K3" s="127"/>
    </row>
    <row r="4" spans="2:11" ht="24.75" customHeight="1" thickBot="1">
      <c r="B4" s="7" t="s">
        <v>1</v>
      </c>
      <c r="C4" s="22">
        <f>SUM(K4:K10)</f>
        <v>3200000</v>
      </c>
      <c r="D4" s="1"/>
      <c r="E4" s="124" t="s">
        <v>7</v>
      </c>
      <c r="F4" s="125"/>
      <c r="G4" s="27">
        <v>0.02</v>
      </c>
      <c r="H4" s="25">
        <v>0.04</v>
      </c>
      <c r="I4" s="68"/>
      <c r="J4" s="9" t="s">
        <v>17</v>
      </c>
      <c r="K4" s="44">
        <v>500000</v>
      </c>
    </row>
    <row r="5" spans="2:11" ht="24.75" customHeight="1" thickBot="1">
      <c r="B5" s="7" t="s">
        <v>2</v>
      </c>
      <c r="C5" s="14">
        <v>5000000</v>
      </c>
      <c r="D5" s="1"/>
      <c r="E5" s="124" t="s">
        <v>8</v>
      </c>
      <c r="F5" s="125"/>
      <c r="G5" s="15">
        <f>ABS(ROUND(PMT(G4/12,C7*12,C6)*12,0))</f>
        <v>2270942</v>
      </c>
      <c r="H5" s="15">
        <f>ABS(ROUND(PMT(H4/12,(C7-G3)*12,G10)*12,0))</f>
        <v>2720284</v>
      </c>
      <c r="J5" s="29" t="s">
        <v>14</v>
      </c>
      <c r="K5" s="44">
        <v>500000</v>
      </c>
    </row>
    <row r="6" spans="2:11" ht="24.75" customHeight="1" thickBot="1">
      <c r="B6" s="7" t="s">
        <v>3</v>
      </c>
      <c r="C6" s="22">
        <f>C3+C4-C5</f>
        <v>51200000</v>
      </c>
      <c r="D6" s="1"/>
      <c r="E6" s="124" t="s">
        <v>9</v>
      </c>
      <c r="F6" s="125"/>
      <c r="G6" s="15">
        <f>ROUND((G5-G7*2)/12,0)</f>
        <v>94623</v>
      </c>
      <c r="H6" s="15">
        <f>ROUND((H5-H7*2)/12,0)</f>
        <v>113345</v>
      </c>
      <c r="J6" s="30" t="s">
        <v>13</v>
      </c>
      <c r="K6" s="45">
        <v>200000</v>
      </c>
    </row>
    <row r="7" spans="2:11" ht="24.75" customHeight="1" thickBot="1">
      <c r="B7" s="8" t="s">
        <v>18</v>
      </c>
      <c r="C7" s="18">
        <v>30</v>
      </c>
      <c r="E7" s="124" t="s">
        <v>10</v>
      </c>
      <c r="F7" s="125"/>
      <c r="G7" s="15">
        <f>ROUND(G5*C8/2,0)</f>
        <v>567736</v>
      </c>
      <c r="H7" s="15">
        <f>ROUND(H5*C8/2,0)</f>
        <v>680071</v>
      </c>
      <c r="J7" s="30" t="s">
        <v>16</v>
      </c>
      <c r="K7" s="45">
        <v>300000</v>
      </c>
    </row>
    <row r="8" spans="2:11" ht="24.75" customHeight="1" thickBot="1" thickTop="1">
      <c r="B8" s="28" t="s">
        <v>4</v>
      </c>
      <c r="C8" s="19">
        <v>0.5</v>
      </c>
      <c r="D8" s="68"/>
      <c r="E8" s="124" t="s">
        <v>11</v>
      </c>
      <c r="F8" s="125"/>
      <c r="G8" s="15">
        <f>G5*G3</f>
        <v>22709420</v>
      </c>
      <c r="H8" s="17">
        <f>H5*(C7-G3)</f>
        <v>54405680</v>
      </c>
      <c r="J8" s="30" t="s">
        <v>15</v>
      </c>
      <c r="K8" s="45">
        <v>700000</v>
      </c>
    </row>
    <row r="9" spans="2:11" ht="24.75" customHeight="1" thickBot="1" thickTop="1">
      <c r="B9" s="2" t="s">
        <v>5</v>
      </c>
      <c r="C9" s="20">
        <f>G8+H8</f>
        <v>77115100</v>
      </c>
      <c r="E9" s="124" t="s">
        <v>12</v>
      </c>
      <c r="F9" s="125"/>
      <c r="G9" s="15">
        <f>ABS(ROUND(CUMPRINC(G4/12,C7*12,C6,1,12*G3,0),0))</f>
        <v>13791144</v>
      </c>
      <c r="H9" s="4"/>
      <c r="J9" s="31" t="s">
        <v>15</v>
      </c>
      <c r="K9" s="46">
        <v>500000</v>
      </c>
    </row>
    <row r="10" spans="2:11" ht="24.75" customHeight="1" thickBot="1">
      <c r="B10" s="3" t="s">
        <v>6</v>
      </c>
      <c r="C10" s="21">
        <f>C9-C6</f>
        <v>25915100</v>
      </c>
      <c r="E10" s="130">
        <f>G3+1</f>
        <v>11</v>
      </c>
      <c r="F10" s="131"/>
      <c r="G10" s="16">
        <f>C6-G9</f>
        <v>37408856</v>
      </c>
      <c r="H10" s="5"/>
      <c r="J10" s="31" t="s">
        <v>15</v>
      </c>
      <c r="K10" s="46">
        <v>500000</v>
      </c>
    </row>
    <row r="11" spans="2:11" ht="3" customHeight="1" thickBot="1" thickTop="1">
      <c r="B11" s="11"/>
      <c r="C11" s="41"/>
      <c r="D11" s="42"/>
      <c r="E11" s="11"/>
      <c r="F11" s="39"/>
      <c r="G11" s="41"/>
      <c r="H11" s="70"/>
      <c r="I11" s="42"/>
      <c r="J11" s="40"/>
      <c r="K11" s="41"/>
    </row>
    <row r="12" spans="2:11" ht="24.75" customHeight="1" thickBot="1" thickTop="1">
      <c r="B12" s="132" t="s">
        <v>42</v>
      </c>
      <c r="C12" s="133"/>
      <c r="D12" s="133"/>
      <c r="E12" s="133"/>
      <c r="F12" s="133"/>
      <c r="G12" s="133"/>
      <c r="H12" s="134"/>
      <c r="I12" s="42"/>
      <c r="J12" s="40"/>
      <c r="K12" s="41"/>
    </row>
    <row r="13" spans="2:11" ht="3" customHeight="1" thickBot="1" thickTop="1">
      <c r="B13" s="11"/>
      <c r="C13" s="12"/>
      <c r="D13" s="38"/>
      <c r="E13" s="11"/>
      <c r="F13" s="39"/>
      <c r="G13" s="12"/>
      <c r="H13" s="38"/>
      <c r="I13" s="38"/>
      <c r="J13" s="40"/>
      <c r="K13" s="41"/>
    </row>
    <row r="14" spans="2:6" ht="24.75" customHeight="1" thickBot="1" thickTop="1">
      <c r="B14" s="43" t="s">
        <v>37</v>
      </c>
      <c r="E14" s="24"/>
      <c r="F14" s="24"/>
    </row>
    <row r="15" spans="2:11" ht="24.75" customHeight="1" thickBot="1" thickTop="1">
      <c r="B15" s="6" t="s">
        <v>0</v>
      </c>
      <c r="C15" s="23">
        <v>53000000</v>
      </c>
      <c r="D15" s="1"/>
      <c r="E15" s="128" t="s">
        <v>20</v>
      </c>
      <c r="F15" s="129"/>
      <c r="G15" s="26">
        <v>10</v>
      </c>
      <c r="H15" s="63">
        <f>+G15+1</f>
        <v>11</v>
      </c>
      <c r="J15" s="135" t="s">
        <v>52</v>
      </c>
      <c r="K15" s="136"/>
    </row>
    <row r="16" spans="2:11" ht="24.75" customHeight="1" thickBot="1">
      <c r="B16" s="7" t="s">
        <v>1</v>
      </c>
      <c r="C16" s="22">
        <f>SUM(K4:K10)</f>
        <v>3200000</v>
      </c>
      <c r="D16" s="1"/>
      <c r="E16" s="124" t="s">
        <v>7</v>
      </c>
      <c r="F16" s="125"/>
      <c r="G16" s="27">
        <v>0.03</v>
      </c>
      <c r="H16" s="25">
        <v>0.04</v>
      </c>
      <c r="I16" s="68"/>
      <c r="J16" s="75"/>
      <c r="K16" s="76">
        <f>C9-C21</f>
        <v>7313110</v>
      </c>
    </row>
    <row r="17" spans="2:11" ht="24.75" customHeight="1" thickBot="1">
      <c r="B17" s="7" t="s">
        <v>2</v>
      </c>
      <c r="C17" s="14">
        <v>5000000</v>
      </c>
      <c r="D17" s="1"/>
      <c r="E17" s="124" t="s">
        <v>8</v>
      </c>
      <c r="F17" s="125"/>
      <c r="G17" s="15">
        <f>ABS(ROUND(PMT(G16/12,C19*12,C18)*12,0))</f>
        <v>3407448</v>
      </c>
      <c r="H17" s="15">
        <f>ABS(ROUND(PMT(H16/12,(C19-G15)*12,G22)*12,0))</f>
        <v>3572751</v>
      </c>
      <c r="J17" s="24"/>
      <c r="K17" s="24"/>
    </row>
    <row r="18" spans="2:11" ht="24.75" customHeight="1" thickBot="1">
      <c r="B18" s="7" t="s">
        <v>3</v>
      </c>
      <c r="C18" s="22">
        <f>C15+C16-C17</f>
        <v>51200000</v>
      </c>
      <c r="D18" s="1"/>
      <c r="E18" s="124" t="s">
        <v>9</v>
      </c>
      <c r="F18" s="125"/>
      <c r="G18" s="15">
        <f>ROUND((G17-G19*2)/12,0)</f>
        <v>170372</v>
      </c>
      <c r="H18" s="15">
        <f>ROUND((H17-H19*2)/12,0)</f>
        <v>178638</v>
      </c>
      <c r="J18" s="24"/>
      <c r="K18" s="24"/>
    </row>
    <row r="19" spans="2:11" ht="24.75" customHeight="1" thickBot="1">
      <c r="B19" s="8" t="s">
        <v>18</v>
      </c>
      <c r="C19" s="18">
        <v>20</v>
      </c>
      <c r="E19" s="124" t="s">
        <v>10</v>
      </c>
      <c r="F19" s="125"/>
      <c r="G19" s="15">
        <f>ROUND(G17*C20/2,0)</f>
        <v>681490</v>
      </c>
      <c r="H19" s="15">
        <f>ROUND(H17*C20/2,0)</f>
        <v>714550</v>
      </c>
      <c r="J19" s="24"/>
      <c r="K19" s="74"/>
    </row>
    <row r="20" spans="2:11" ht="24.75" customHeight="1" thickBot="1" thickTop="1">
      <c r="B20" s="28" t="s">
        <v>4</v>
      </c>
      <c r="C20" s="19">
        <v>0.4</v>
      </c>
      <c r="D20" s="68"/>
      <c r="E20" s="124" t="s">
        <v>11</v>
      </c>
      <c r="F20" s="125"/>
      <c r="G20" s="15">
        <f>G17*G15</f>
        <v>34074480</v>
      </c>
      <c r="H20" s="17">
        <f>H17*(C19-G15)</f>
        <v>35727510</v>
      </c>
      <c r="J20" s="24"/>
      <c r="K20" s="24"/>
    </row>
    <row r="21" spans="2:11" ht="24.75" customHeight="1" thickBot="1" thickTop="1">
      <c r="B21" s="2" t="s">
        <v>5</v>
      </c>
      <c r="C21" s="20">
        <f>G20+H20</f>
        <v>69801990</v>
      </c>
      <c r="E21" s="124" t="s">
        <v>12</v>
      </c>
      <c r="F21" s="125"/>
      <c r="G21" s="15">
        <f>ABS(ROUND(CUMPRINC(G16/12,C19*12,C18,1,12*G15,0),0))</f>
        <v>21793229</v>
      </c>
      <c r="H21" s="4"/>
      <c r="J21" s="24"/>
      <c r="K21" s="24"/>
    </row>
    <row r="22" spans="2:11" ht="24.75" customHeight="1" thickBot="1">
      <c r="B22" s="3" t="s">
        <v>6</v>
      </c>
      <c r="C22" s="21">
        <f>C21-C18</f>
        <v>18601990</v>
      </c>
      <c r="E22" s="130">
        <f>G15+1</f>
        <v>11</v>
      </c>
      <c r="F22" s="131"/>
      <c r="G22" s="16">
        <f>C18-G21</f>
        <v>29406771</v>
      </c>
      <c r="H22" s="5"/>
      <c r="J22" s="24"/>
      <c r="K22" s="24"/>
    </row>
    <row r="23" spans="2:7" ht="24.75" customHeight="1" thickTop="1">
      <c r="B23" s="10"/>
      <c r="C23" s="69"/>
      <c r="D23" s="1"/>
      <c r="G23" s="68"/>
    </row>
    <row r="24" spans="2:4" ht="24.75" customHeight="1">
      <c r="B24" s="11"/>
      <c r="C24" s="12"/>
      <c r="D24" s="1"/>
    </row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</sheetData>
  <sheetProtection password="D9D9" sheet="1" objects="1" scenarios="1" selectLockedCells="1"/>
  <mergeCells count="19">
    <mergeCell ref="J15:K15"/>
    <mergeCell ref="E7:F7"/>
    <mergeCell ref="E8:F8"/>
    <mergeCell ref="E9:F9"/>
    <mergeCell ref="E16:F16"/>
    <mergeCell ref="E15:F15"/>
    <mergeCell ref="E10:F10"/>
    <mergeCell ref="B12:H12"/>
    <mergeCell ref="E20:F20"/>
    <mergeCell ref="E21:F21"/>
    <mergeCell ref="E22:F22"/>
    <mergeCell ref="E17:F17"/>
    <mergeCell ref="E18:F18"/>
    <mergeCell ref="E19:F19"/>
    <mergeCell ref="E6:F6"/>
    <mergeCell ref="J3:K3"/>
    <mergeCell ref="E3:F3"/>
    <mergeCell ref="E4:F4"/>
    <mergeCell ref="E5:F5"/>
  </mergeCells>
  <printOptions/>
  <pageMargins left="0.75" right="0.75" top="1" bottom="1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B2:L64"/>
  <sheetViews>
    <sheetView tabSelected="1" workbookViewId="0" topLeftCell="A1">
      <selection activeCell="G6" sqref="G6"/>
    </sheetView>
  </sheetViews>
  <sheetFormatPr defaultColWidth="9.00390625" defaultRowHeight="13.5"/>
  <cols>
    <col min="1" max="1" width="1.75390625" style="0" customWidth="1"/>
    <col min="2" max="2" width="20.75390625" style="0" customWidth="1"/>
    <col min="3" max="3" width="15.75390625" style="0" customWidth="1"/>
    <col min="4" max="4" width="3.75390625" style="0" customWidth="1"/>
    <col min="5" max="5" width="10.75390625" style="0" customWidth="1"/>
    <col min="6" max="6" width="14.75390625" style="0" customWidth="1"/>
    <col min="7" max="8" width="15.75390625" style="0" customWidth="1"/>
    <col min="9" max="9" width="5.75390625" style="0" customWidth="1"/>
  </cols>
  <sheetData>
    <row r="1" ht="10.5" customHeight="1"/>
    <row r="2" spans="2:12" ht="24.75" customHeight="1" thickBot="1">
      <c r="B2" s="13"/>
      <c r="C2" s="13"/>
      <c r="D2" s="13"/>
      <c r="E2" s="65"/>
      <c r="F2" s="65"/>
      <c r="G2" s="66"/>
      <c r="H2" s="66"/>
      <c r="I2" s="13"/>
      <c r="J2" s="13"/>
      <c r="K2" s="13"/>
      <c r="L2" s="13"/>
    </row>
    <row r="3" spans="2:12" ht="24.75" customHeight="1" thickBot="1" thickTop="1">
      <c r="B3" s="110" t="s">
        <v>38</v>
      </c>
      <c r="C3" s="111"/>
      <c r="D3" s="13"/>
      <c r="E3" s="66"/>
      <c r="F3" s="66"/>
      <c r="G3" s="66"/>
      <c r="H3" s="66"/>
      <c r="I3" s="13"/>
      <c r="J3" s="13"/>
      <c r="K3" s="13"/>
      <c r="L3" s="13"/>
    </row>
    <row r="4" spans="2:12" ht="10.5" customHeight="1" thickBot="1" thickTop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2:12" ht="24.75" customHeight="1" thickBot="1" thickTop="1">
      <c r="B5" s="32" t="s">
        <v>0</v>
      </c>
      <c r="C5" s="23">
        <v>30000000</v>
      </c>
      <c r="D5" s="47"/>
      <c r="E5" s="104" t="s">
        <v>20</v>
      </c>
      <c r="F5" s="105"/>
      <c r="G5" s="62">
        <v>5</v>
      </c>
      <c r="H5" s="67">
        <f>+G5+1</f>
        <v>6</v>
      </c>
      <c r="I5" s="13"/>
      <c r="J5" s="13"/>
      <c r="K5" s="13"/>
      <c r="L5" s="13"/>
    </row>
    <row r="6" spans="2:12" ht="24.75" customHeight="1" thickBot="1">
      <c r="B6" s="33" t="s">
        <v>1</v>
      </c>
      <c r="C6" s="22">
        <f>SUM(F15:F21)</f>
        <v>3000000</v>
      </c>
      <c r="D6" s="47"/>
      <c r="E6" s="87" t="s">
        <v>7</v>
      </c>
      <c r="F6" s="88"/>
      <c r="G6" s="36">
        <v>0.012</v>
      </c>
      <c r="H6" s="37">
        <v>0.024</v>
      </c>
      <c r="I6" s="13"/>
      <c r="J6" s="13"/>
      <c r="K6" s="13"/>
      <c r="L6" s="13"/>
    </row>
    <row r="7" spans="2:12" ht="24.75" customHeight="1" thickBot="1">
      <c r="B7" s="33" t="s">
        <v>2</v>
      </c>
      <c r="C7" s="14">
        <v>2000000</v>
      </c>
      <c r="D7" s="47"/>
      <c r="E7" s="87" t="s">
        <v>8</v>
      </c>
      <c r="F7" s="88"/>
      <c r="G7" s="48">
        <f>ABS(ROUND(PMT(G6/12,C9*12,C8)*12,0))</f>
        <v>1744204</v>
      </c>
      <c r="H7" s="22">
        <f>ABS(ROUND(PMT(H6/12,(C9-G5)*12,G12)*12,0))</f>
        <v>1901471</v>
      </c>
      <c r="I7" s="13"/>
      <c r="J7" s="13"/>
      <c r="K7" s="13"/>
      <c r="L7" s="13"/>
    </row>
    <row r="8" spans="2:12" ht="24.75" customHeight="1" thickBot="1">
      <c r="B8" s="33" t="s">
        <v>3</v>
      </c>
      <c r="C8" s="22">
        <f>C5+C6-C7</f>
        <v>31000000</v>
      </c>
      <c r="D8" s="47"/>
      <c r="E8" s="87" t="s">
        <v>9</v>
      </c>
      <c r="F8" s="88"/>
      <c r="G8" s="48">
        <f>ROUND((G7-G9*2)/12,0)</f>
        <v>72675</v>
      </c>
      <c r="H8" s="22">
        <f>ROUND((H7-H9*2)/12,0)</f>
        <v>79228</v>
      </c>
      <c r="I8" s="13"/>
      <c r="J8" s="13"/>
      <c r="K8" s="13"/>
      <c r="L8" s="13"/>
    </row>
    <row r="9" spans="2:12" ht="24.75" customHeight="1" thickBot="1">
      <c r="B9" s="34" t="s">
        <v>18</v>
      </c>
      <c r="C9" s="18">
        <v>20</v>
      </c>
      <c r="D9" s="13"/>
      <c r="E9" s="87" t="s">
        <v>10</v>
      </c>
      <c r="F9" s="88"/>
      <c r="G9" s="48">
        <f>ROUND(G7*C10/2,0)</f>
        <v>436051</v>
      </c>
      <c r="H9" s="22">
        <f>ROUND(H7*C10/2,0)</f>
        <v>475368</v>
      </c>
      <c r="I9" s="13"/>
      <c r="J9" s="13"/>
      <c r="K9" s="13"/>
      <c r="L9" s="13"/>
    </row>
    <row r="10" spans="2:12" ht="24.75" customHeight="1" thickBot="1" thickTop="1">
      <c r="B10" s="49" t="s">
        <v>4</v>
      </c>
      <c r="C10" s="19">
        <v>0.5</v>
      </c>
      <c r="D10" s="68"/>
      <c r="E10" s="87" t="s">
        <v>11</v>
      </c>
      <c r="F10" s="88"/>
      <c r="G10" s="48">
        <f>G7*G5</f>
        <v>8721020</v>
      </c>
      <c r="H10" s="22">
        <f>H7*(C9-G5)</f>
        <v>28522065</v>
      </c>
      <c r="I10" s="13"/>
      <c r="J10" s="13"/>
      <c r="K10" s="13"/>
      <c r="L10" s="13"/>
    </row>
    <row r="11" spans="2:12" ht="24.75" customHeight="1" thickBot="1" thickTop="1">
      <c r="B11" s="32" t="s">
        <v>5</v>
      </c>
      <c r="C11" s="50">
        <f>G10+H10</f>
        <v>37243085</v>
      </c>
      <c r="D11" s="13"/>
      <c r="E11" s="87" t="s">
        <v>12</v>
      </c>
      <c r="F11" s="88"/>
      <c r="G11" s="48">
        <f>ABS(ROUND(CUMPRINC(G6/12,C9*12,C8,1,12*G5,0),0))</f>
        <v>7067390</v>
      </c>
      <c r="H11" s="51"/>
      <c r="I11" s="13"/>
      <c r="J11" s="13"/>
      <c r="K11" s="13"/>
      <c r="L11" s="13"/>
    </row>
    <row r="12" spans="2:12" ht="24.75" customHeight="1" thickBot="1">
      <c r="B12" s="34" t="s">
        <v>6</v>
      </c>
      <c r="C12" s="52">
        <f>C11-C8</f>
        <v>6243085</v>
      </c>
      <c r="D12" s="13"/>
      <c r="E12" s="122">
        <f>G5+1</f>
        <v>6</v>
      </c>
      <c r="F12" s="123"/>
      <c r="G12" s="53">
        <f>C8-G11</f>
        <v>23932610</v>
      </c>
      <c r="H12" s="54"/>
      <c r="I12" s="13"/>
      <c r="J12" s="13"/>
      <c r="K12" s="13"/>
      <c r="L12" s="13"/>
    </row>
    <row r="13" spans="2:12" ht="10.5" customHeight="1" thickBot="1" thickTop="1">
      <c r="B13" s="55"/>
      <c r="C13" s="69"/>
      <c r="D13" s="47"/>
      <c r="E13" s="13"/>
      <c r="F13" s="13"/>
      <c r="G13" s="68"/>
      <c r="H13" s="68"/>
      <c r="I13" s="13"/>
      <c r="J13" s="13"/>
      <c r="K13" s="13"/>
      <c r="L13" s="13"/>
    </row>
    <row r="14" spans="2:12" ht="24.75" customHeight="1" thickBot="1" thickTop="1">
      <c r="B14" s="94" t="s">
        <v>31</v>
      </c>
      <c r="C14" s="95"/>
      <c r="D14" s="47"/>
      <c r="E14" s="120" t="s">
        <v>19</v>
      </c>
      <c r="F14" s="121"/>
      <c r="G14" s="89" t="s">
        <v>21</v>
      </c>
      <c r="H14" s="90"/>
      <c r="I14" s="13"/>
      <c r="J14" s="13"/>
      <c r="K14" s="13"/>
      <c r="L14" s="13"/>
    </row>
    <row r="15" spans="2:12" ht="24.75" customHeight="1" thickBot="1" thickTop="1">
      <c r="B15" s="112" t="s">
        <v>33</v>
      </c>
      <c r="C15" s="113"/>
      <c r="D15" s="13"/>
      <c r="E15" s="57" t="s">
        <v>17</v>
      </c>
      <c r="F15" s="58">
        <v>300000</v>
      </c>
      <c r="G15" s="96" t="s">
        <v>50</v>
      </c>
      <c r="H15" s="97"/>
      <c r="I15" s="13"/>
      <c r="J15" s="13"/>
      <c r="K15" s="13"/>
      <c r="L15" s="13"/>
    </row>
    <row r="16" spans="2:12" ht="24.75" customHeight="1" thickBot="1">
      <c r="B16" s="112" t="s">
        <v>34</v>
      </c>
      <c r="C16" s="113"/>
      <c r="D16" s="13"/>
      <c r="E16" s="59" t="s">
        <v>14</v>
      </c>
      <c r="F16" s="58">
        <v>500000</v>
      </c>
      <c r="G16" s="98" t="s">
        <v>26</v>
      </c>
      <c r="H16" s="99"/>
      <c r="I16" s="13"/>
      <c r="J16" s="13"/>
      <c r="K16" s="13"/>
      <c r="L16" s="13"/>
    </row>
    <row r="17" spans="2:12" ht="24.75" customHeight="1" thickBot="1">
      <c r="B17" s="112" t="s">
        <v>35</v>
      </c>
      <c r="C17" s="113"/>
      <c r="D17" s="13"/>
      <c r="E17" s="60" t="s">
        <v>13</v>
      </c>
      <c r="F17" s="14">
        <v>200000</v>
      </c>
      <c r="G17" s="98" t="s">
        <v>27</v>
      </c>
      <c r="H17" s="100"/>
      <c r="I17" s="13"/>
      <c r="J17" s="13"/>
      <c r="K17" s="13"/>
      <c r="L17" s="13"/>
    </row>
    <row r="18" spans="2:12" ht="24.75" customHeight="1" thickBot="1" thickTop="1">
      <c r="B18" s="114" t="s">
        <v>32</v>
      </c>
      <c r="C18" s="115"/>
      <c r="D18" s="13"/>
      <c r="E18" s="60" t="s">
        <v>16</v>
      </c>
      <c r="F18" s="45">
        <v>300000</v>
      </c>
      <c r="G18" s="118" t="s">
        <v>25</v>
      </c>
      <c r="H18" s="119"/>
      <c r="I18" s="13"/>
      <c r="J18" s="13"/>
      <c r="K18" s="13"/>
      <c r="L18" s="13"/>
    </row>
    <row r="19" spans="2:12" ht="24.75" customHeight="1" thickBot="1" thickTop="1">
      <c r="B19" s="116"/>
      <c r="C19" s="116"/>
      <c r="D19" s="13"/>
      <c r="E19" s="60" t="s">
        <v>15</v>
      </c>
      <c r="F19" s="45">
        <v>700000</v>
      </c>
      <c r="G19" s="85" t="s">
        <v>48</v>
      </c>
      <c r="H19" s="86"/>
      <c r="I19" s="56"/>
      <c r="J19" s="71"/>
      <c r="K19" s="71"/>
      <c r="L19" s="71"/>
    </row>
    <row r="20" spans="2:12" ht="24.75" customHeight="1" thickBot="1">
      <c r="B20" s="117"/>
      <c r="C20" s="117"/>
      <c r="D20" s="13"/>
      <c r="E20" s="61" t="s">
        <v>15</v>
      </c>
      <c r="F20" s="46">
        <v>500000</v>
      </c>
      <c r="G20" s="85" t="s">
        <v>24</v>
      </c>
      <c r="H20" s="86"/>
      <c r="I20" s="13"/>
      <c r="J20" s="13"/>
      <c r="K20" s="13"/>
      <c r="L20" s="13"/>
    </row>
    <row r="21" spans="2:12" ht="24.75" customHeight="1" thickBot="1" thickTop="1">
      <c r="B21" s="13"/>
      <c r="C21" s="13"/>
      <c r="D21" s="13"/>
      <c r="E21" s="61" t="s">
        <v>15</v>
      </c>
      <c r="F21" s="46">
        <v>500000</v>
      </c>
      <c r="G21" s="83" t="s">
        <v>49</v>
      </c>
      <c r="H21" s="84"/>
      <c r="I21" s="13"/>
      <c r="J21" s="13"/>
      <c r="K21" s="13"/>
      <c r="L21" s="13"/>
    </row>
    <row r="22" spans="2:12" ht="24.75" customHeight="1" thickBot="1" thickTop="1">
      <c r="B22" s="13"/>
      <c r="C22" s="13"/>
      <c r="D22" s="13"/>
      <c r="E22" s="13"/>
      <c r="F22" s="68"/>
      <c r="G22" s="13"/>
      <c r="H22" s="13"/>
      <c r="I22" s="13"/>
      <c r="J22" s="13"/>
      <c r="K22" s="13"/>
      <c r="L22" s="13"/>
    </row>
    <row r="23" spans="2:12" ht="24.75" customHeight="1" thickTop="1">
      <c r="B23" s="91" t="s">
        <v>41</v>
      </c>
      <c r="C23" s="92"/>
      <c r="D23" s="92"/>
      <c r="E23" s="92"/>
      <c r="F23" s="92"/>
      <c r="G23" s="93"/>
      <c r="H23" s="13"/>
      <c r="I23" s="13"/>
      <c r="J23" s="13"/>
      <c r="K23" s="13"/>
      <c r="L23" s="13"/>
    </row>
    <row r="24" spans="2:12" ht="24.75" customHeight="1">
      <c r="B24" s="77" t="s">
        <v>39</v>
      </c>
      <c r="C24" s="78"/>
      <c r="D24" s="78"/>
      <c r="E24" s="78"/>
      <c r="F24" s="78"/>
      <c r="G24" s="79"/>
      <c r="H24" s="13"/>
      <c r="I24" s="13"/>
      <c r="J24" s="13"/>
      <c r="K24" s="13"/>
      <c r="L24" s="13"/>
    </row>
    <row r="25" spans="2:12" ht="24.75" customHeight="1" thickBot="1">
      <c r="B25" s="80" t="s">
        <v>40</v>
      </c>
      <c r="C25" s="81"/>
      <c r="D25" s="81"/>
      <c r="E25" s="81"/>
      <c r="F25" s="81"/>
      <c r="G25" s="82"/>
      <c r="H25" s="13"/>
      <c r="I25" s="13"/>
      <c r="J25" s="13"/>
      <c r="K25" s="13"/>
      <c r="L25" s="13"/>
    </row>
    <row r="26" spans="2:12" ht="13.5" thickTop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2:12" ht="12.7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2:12" ht="12.7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2:12" ht="12.7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2:12" ht="12.7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2:12" ht="12.7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2:12" ht="12.7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2:12" ht="12.7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2:12" ht="12.7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pans="2:12" ht="12.7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2:12" ht="12.7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spans="2:12" ht="12.7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2:12" ht="12.7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2:12" ht="12.7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2:12" ht="12.7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2:12" ht="12.7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2:12" ht="12.7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2:12" ht="12.7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ht="12.7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ht="12.7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ht="12.7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ht="12.7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ht="12.7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2:12" ht="12.7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2:12" ht="12.7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2:12" ht="12.7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2:12" ht="12.7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2:12" ht="12.7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spans="2:12" ht="12.7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0" spans="2:12" ht="12.7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</row>
    <row r="61" spans="2:12" ht="12.7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</row>
    <row r="62" spans="2:12" ht="12.7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2:12" ht="12.7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</row>
    <row r="64" spans="2:12" ht="12.7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</row>
  </sheetData>
  <sheetProtection password="D9D9" sheet="1" objects="1" scenarios="1" selectLockedCells="1"/>
  <mergeCells count="28">
    <mergeCell ref="B25:G25"/>
    <mergeCell ref="G21:H21"/>
    <mergeCell ref="G20:H20"/>
    <mergeCell ref="B14:C14"/>
    <mergeCell ref="G15:H15"/>
    <mergeCell ref="G16:H16"/>
    <mergeCell ref="G17:H17"/>
    <mergeCell ref="B18:C18"/>
    <mergeCell ref="B19:C19"/>
    <mergeCell ref="B20:C20"/>
    <mergeCell ref="G14:H14"/>
    <mergeCell ref="E8:F8"/>
    <mergeCell ref="B23:G23"/>
    <mergeCell ref="B24:G24"/>
    <mergeCell ref="G18:H18"/>
    <mergeCell ref="G19:H19"/>
    <mergeCell ref="E14:F14"/>
    <mergeCell ref="E11:F11"/>
    <mergeCell ref="E12:F12"/>
    <mergeCell ref="B3:C3"/>
    <mergeCell ref="B16:C16"/>
    <mergeCell ref="B17:C17"/>
    <mergeCell ref="B15:C15"/>
    <mergeCell ref="E5:F5"/>
    <mergeCell ref="E6:F6"/>
    <mergeCell ref="E9:F9"/>
    <mergeCell ref="E10:F10"/>
    <mergeCell ref="E7:F7"/>
  </mergeCells>
  <printOptions/>
  <pageMargins left="0.75" right="0.75" top="1" bottom="1" header="0.512" footer="0.512"/>
  <pageSetup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B2:O6"/>
  <sheetViews>
    <sheetView workbookViewId="0" topLeftCell="A1">
      <selection activeCell="F9" sqref="F9"/>
    </sheetView>
  </sheetViews>
  <sheetFormatPr defaultColWidth="9.00390625" defaultRowHeight="13.5"/>
  <cols>
    <col min="1" max="1" width="3.50390625" style="0" customWidth="1"/>
  </cols>
  <sheetData>
    <row r="1" ht="13.5" thickBot="1"/>
    <row r="2" spans="2:15" ht="30" customHeight="1" thickBot="1" thickTop="1">
      <c r="B2" s="140" t="s">
        <v>43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2"/>
    </row>
    <row r="3" spans="2:15" ht="30" customHeight="1">
      <c r="B3" s="143" t="s">
        <v>44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5"/>
    </row>
    <row r="4" spans="2:15" ht="30" customHeight="1" thickBot="1">
      <c r="B4" s="146" t="s">
        <v>45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8"/>
    </row>
    <row r="5" spans="2:15" ht="30" customHeight="1">
      <c r="B5" s="149" t="s">
        <v>46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1"/>
    </row>
    <row r="6" spans="2:15" ht="30" customHeight="1" thickBot="1">
      <c r="B6" s="137" t="s">
        <v>47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9"/>
    </row>
    <row r="7" ht="13.5" thickTop="1"/>
  </sheetData>
  <sheetProtection sheet="1" objects="1" scenarios="1"/>
  <mergeCells count="5">
    <mergeCell ref="B6:O6"/>
    <mergeCell ref="B2:O2"/>
    <mergeCell ref="B3:O3"/>
    <mergeCell ref="B4:O4"/>
    <mergeCell ref="B5:O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ＴＮＵデーター</Manager>
  <Company>TNUパソコン教室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ローン計算書</dc:title>
  <dc:subject/>
  <dc:creator>中野・F</dc:creator>
  <cp:keywords/>
  <dc:description/>
  <cp:lastModifiedBy>文雄</cp:lastModifiedBy>
  <dcterms:created xsi:type="dcterms:W3CDTF">2002-06-04T12:40:15Z</dcterms:created>
  <dcterms:modified xsi:type="dcterms:W3CDTF">2007-05-22T12:40:00Z</dcterms:modified>
  <cp:category>計算</cp:category>
  <cp:version/>
  <cp:contentType/>
  <cp:contentStatus/>
</cp:coreProperties>
</file>